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6115" windowHeight="1278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19" i="1"/>
  <c r="K23" i="1"/>
  <c r="K24" i="1"/>
  <c r="K20" i="1"/>
  <c r="K21" i="1"/>
  <c r="K22" i="1"/>
  <c r="K19" i="1"/>
  <c r="J24" i="1"/>
  <c r="J23" i="1"/>
  <c r="J22" i="1"/>
  <c r="J21" i="1"/>
  <c r="J20" i="1"/>
  <c r="J19" i="1"/>
  <c r="K12" i="1"/>
  <c r="L12" i="1"/>
  <c r="M12" i="1"/>
  <c r="N12" i="1"/>
  <c r="J12" i="1"/>
  <c r="I16" i="1" l="1"/>
  <c r="J15" i="1"/>
  <c r="I12" i="1"/>
  <c r="I6" i="1"/>
  <c r="D24" i="1" l="1"/>
  <c r="D23" i="1"/>
  <c r="D17" i="1"/>
  <c r="D18" i="1" s="1"/>
  <c r="E38" i="1" l="1"/>
  <c r="E39" i="1" s="1"/>
  <c r="E40" i="1" s="1"/>
  <c r="E41" i="1" s="1"/>
  <c r="E42" i="1" s="1"/>
  <c r="E43" i="1" s="1"/>
  <c r="E37" i="1"/>
  <c r="D44" i="1"/>
  <c r="D34" i="1"/>
  <c r="E34" i="1" s="1"/>
  <c r="D25" i="1"/>
  <c r="E21" i="1"/>
  <c r="E15" i="1"/>
  <c r="D12" i="1"/>
  <c r="D6" i="1"/>
  <c r="D26" i="1" l="1"/>
  <c r="D27" i="1" s="1"/>
  <c r="D28" i="1" s="1"/>
  <c r="D29" i="1" s="1"/>
  <c r="D30" i="1" s="1"/>
</calcChain>
</file>

<file path=xl/sharedStrings.xml><?xml version="1.0" encoding="utf-8"?>
<sst xmlns="http://schemas.openxmlformats.org/spreadsheetml/2006/main" count="79" uniqueCount="63">
  <si>
    <t>Kondensatorberechnungen</t>
  </si>
  <si>
    <t>Ladung:</t>
  </si>
  <si>
    <t>Kondensatorkapazität:</t>
  </si>
  <si>
    <t>Gleichspannung:</t>
  </si>
  <si>
    <t>Kapazität:</t>
  </si>
  <si>
    <t>Elektrische Feldkonstante:</t>
  </si>
  <si>
    <t>Permittivitätszahl des Isolierstoffs:</t>
  </si>
  <si>
    <t>Plattenfläche:</t>
  </si>
  <si>
    <t>Plattenabstand:</t>
  </si>
  <si>
    <t>Isolierstoff</t>
  </si>
  <si>
    <t>Permittivitätszahl</t>
  </si>
  <si>
    <t>Luft</t>
  </si>
  <si>
    <t>Isolieröl</t>
  </si>
  <si>
    <t>Silikonöl</t>
  </si>
  <si>
    <t>Hartpapier</t>
  </si>
  <si>
    <t>Porzellan</t>
  </si>
  <si>
    <t>Glas</t>
  </si>
  <si>
    <t>Glimmer</t>
  </si>
  <si>
    <t>Polystyrol</t>
  </si>
  <si>
    <t>Keramik</t>
  </si>
  <si>
    <t>Polyester</t>
  </si>
  <si>
    <t>Polycarbonat</t>
  </si>
  <si>
    <t>2 bis 2,4</t>
  </si>
  <si>
    <t>4 bis 8</t>
  </si>
  <si>
    <t>3 bis 6</t>
  </si>
  <si>
    <t>4 bis 6</t>
  </si>
  <si>
    <t>6 bis 8</t>
  </si>
  <si>
    <t>10 bis 10.000</t>
  </si>
  <si>
    <t>Ladezeit:</t>
  </si>
  <si>
    <t>Kondensatorkapazität C:</t>
  </si>
  <si>
    <t>Vorschaltwiderstand R:</t>
  </si>
  <si>
    <t>Entladezeit:</t>
  </si>
  <si>
    <t>Stromverlauf:</t>
  </si>
  <si>
    <t>2 Nach der Stromanschaltung (t=r):</t>
  </si>
  <si>
    <t>1 Vor der Stromabschaltung (t=0):</t>
  </si>
  <si>
    <t>3 Nach der Stromanschaltung (t=2*r):</t>
  </si>
  <si>
    <t>Energie:</t>
  </si>
  <si>
    <t>Parallelschaltung:</t>
  </si>
  <si>
    <t>Kondensator C1:</t>
  </si>
  <si>
    <t>Kondensator C2:</t>
  </si>
  <si>
    <t>Kondensator C3:</t>
  </si>
  <si>
    <t>Kondensator C4:</t>
  </si>
  <si>
    <t>Kondensator C5:</t>
  </si>
  <si>
    <t>Kondensator C7:</t>
  </si>
  <si>
    <t>Kondensator C8:</t>
  </si>
  <si>
    <t>Reihenschaltung</t>
  </si>
  <si>
    <t>Schaltungen:</t>
  </si>
  <si>
    <t>Entladestromstärke:</t>
  </si>
  <si>
    <t>Anfangsstromstärke I0:</t>
  </si>
  <si>
    <t>Basis des nat. Logarithmus e:</t>
  </si>
  <si>
    <t>Entladestromstärke Ic:</t>
  </si>
  <si>
    <t>Zeitkonstante t (tau):</t>
  </si>
  <si>
    <t>4 Nach der Stromanschaltung (t=3*r):</t>
  </si>
  <si>
    <t>5 Nach der Stromanschaltung (t=4*r):</t>
  </si>
  <si>
    <t>6 Nach der Stromanschaltung (t=5*r):</t>
  </si>
  <si>
    <t>Zeitkonstante tau:</t>
  </si>
  <si>
    <t>Zeit:</t>
  </si>
  <si>
    <t>Spannung V:</t>
  </si>
  <si>
    <t>Strom A:</t>
  </si>
  <si>
    <t>Leistung P:</t>
  </si>
  <si>
    <t>-t/t</t>
  </si>
  <si>
    <t>e^(-t/t)</t>
  </si>
  <si>
    <t>-I0*e^(-t/t)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</si>
</sst>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\ \µ\F"/>
    <numFmt numFmtId="165" formatCode="_-* #,##0\ \V"/>
    <numFmt numFmtId="166" formatCode="_-* #,###,##0.000000\ &quot;As&quot;"/>
    <numFmt numFmtId="167" formatCode="_-* #,##0.00\ &quot;pF/m&quot;"/>
    <numFmt numFmtId="168" formatCode="_-* #,##0.00\ &quot;cm²&quot;"/>
    <numFmt numFmtId="169" formatCode="_-* #,##0.00\ &quot;mm&quot;"/>
    <numFmt numFmtId="170" formatCode="_-* #,##0.00\ &quot;pF&quot;"/>
    <numFmt numFmtId="171" formatCode="_-* #,##0.0000\ &quot;MOhm&quot;"/>
    <numFmt numFmtId="172" formatCode="&quot;= &quot;#,##0\ &quot;Ohm&quot;"/>
    <numFmt numFmtId="173" formatCode="_-* #,##0.0000\ &quot;s&quot;"/>
    <numFmt numFmtId="174" formatCode="_-* #,##0.00\ &quot;mA&quot;"/>
    <numFmt numFmtId="175" formatCode="_-* #,##0.0000\ \µ\F"/>
    <numFmt numFmtId="176" formatCode="&quot;=&quot;_-* #,##0.000000000000\ &quot;kWh&quot;"/>
    <numFmt numFmtId="177" formatCode="_-* #,##0.00000\ &quot;Ws&quot;"/>
    <numFmt numFmtId="178" formatCode="_-* #,##0.000000000000\ _€_-;\-* #,##0.000000000000\ _€_-;_-* &quot;-&quot;????????????\ _€_-;_-@_-"/>
    <numFmt numFmtId="179" formatCode="_-* #,##0.0\ &quot;s&quot;"/>
    <numFmt numFmtId="180" formatCode="\=\ * #,##0\ &quot;mA&quot;"/>
    <numFmt numFmtId="181" formatCode="_-* #,##0.00\ &quot;A&quot;"/>
    <numFmt numFmtId="182" formatCode="_-* #,##0.00\ &quot;Watt&quot;"/>
    <numFmt numFmtId="184" formatCode="_-* #,##0.0000000\ &quot;mA&quot;"/>
    <numFmt numFmtId="185" formatCode="#,##0.0000_ ;\-#,##0.0000\ "/>
    <numFmt numFmtId="187" formatCode="#,##0.000000000000000000000_ ;\-#,##0.0000000000000000000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4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2" borderId="1" xfId="0" applyNumberFormat="1" applyFill="1" applyBorder="1"/>
    <xf numFmtId="0" fontId="0" fillId="3" borderId="1" xfId="0" applyFill="1" applyBorder="1"/>
    <xf numFmtId="167" fontId="0" fillId="3" borderId="1" xfId="0" applyNumberFormat="1" applyFill="1" applyBorder="1"/>
    <xf numFmtId="168" fontId="0" fillId="3" borderId="1" xfId="0" applyNumberFormat="1" applyFill="1" applyBorder="1"/>
    <xf numFmtId="169" fontId="0" fillId="3" borderId="1" xfId="0" applyNumberFormat="1" applyFill="1" applyBorder="1"/>
    <xf numFmtId="170" fontId="0" fillId="2" borderId="1" xfId="0" applyNumberFormat="1" applyFill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 applyAlignment="1">
      <alignment horizontal="center"/>
    </xf>
    <xf numFmtId="171" fontId="0" fillId="3" borderId="1" xfId="0" applyNumberFormat="1" applyFill="1" applyBorder="1"/>
    <xf numFmtId="173" fontId="0" fillId="2" borderId="1" xfId="0" applyNumberFormat="1" applyFill="1" applyBorder="1"/>
    <xf numFmtId="172" fontId="0" fillId="2" borderId="1" xfId="0" applyNumberFormat="1" applyFill="1" applyBorder="1"/>
    <xf numFmtId="174" fontId="0" fillId="2" borderId="1" xfId="0" applyNumberFormat="1" applyFill="1" applyBorder="1"/>
    <xf numFmtId="164" fontId="0" fillId="3" borderId="2" xfId="0" applyNumberFormat="1" applyFill="1" applyBorder="1"/>
    <xf numFmtId="0" fontId="0" fillId="9" borderId="1" xfId="0" applyFill="1" applyBorder="1"/>
    <xf numFmtId="0" fontId="1" fillId="0" borderId="0" xfId="0" applyFont="1"/>
    <xf numFmtId="164" fontId="0" fillId="2" borderId="1" xfId="0" applyNumberFormat="1" applyFill="1" applyBorder="1"/>
    <xf numFmtId="175" fontId="0" fillId="2" borderId="1" xfId="0" applyNumberFormat="1" applyFill="1" applyBorder="1"/>
    <xf numFmtId="0" fontId="0" fillId="10" borderId="1" xfId="0" applyFill="1" applyBorder="1"/>
    <xf numFmtId="177" fontId="0" fillId="2" borderId="1" xfId="0" applyNumberFormat="1" applyFill="1" applyBorder="1"/>
    <xf numFmtId="176" fontId="0" fillId="2" borderId="1" xfId="0" applyNumberFormat="1" applyFill="1" applyBorder="1"/>
    <xf numFmtId="0" fontId="0" fillId="7" borderId="1" xfId="0" applyFill="1" applyBorder="1"/>
    <xf numFmtId="178" fontId="0" fillId="0" borderId="0" xfId="0" applyNumberFormat="1"/>
    <xf numFmtId="3" fontId="0" fillId="0" borderId="0" xfId="0" applyNumberFormat="1"/>
    <xf numFmtId="174" fontId="0" fillId="0" borderId="0" xfId="0" applyNumberFormat="1"/>
    <xf numFmtId="179" fontId="0" fillId="2" borderId="1" xfId="0" applyNumberFormat="1" applyFill="1" applyBorder="1"/>
    <xf numFmtId="173" fontId="0" fillId="3" borderId="1" xfId="0" applyNumberFormat="1" applyFill="1" applyBorder="1"/>
    <xf numFmtId="0" fontId="0" fillId="5" borderId="1" xfId="0" applyFill="1" applyBorder="1" applyAlignment="1">
      <alignment horizontal="center"/>
    </xf>
    <xf numFmtId="181" fontId="0" fillId="3" borderId="1" xfId="0" applyNumberFormat="1" applyFill="1" applyBorder="1"/>
    <xf numFmtId="182" fontId="0" fillId="2" borderId="1" xfId="0" applyNumberFormat="1" applyFill="1" applyBorder="1"/>
    <xf numFmtId="180" fontId="0" fillId="2" borderId="1" xfId="0" applyNumberFormat="1" applyFill="1" applyBorder="1"/>
    <xf numFmtId="184" fontId="0" fillId="0" borderId="0" xfId="0" applyNumberFormat="1"/>
    <xf numFmtId="185" fontId="0" fillId="0" borderId="0" xfId="0" applyNumberFormat="1"/>
    <xf numFmtId="187" fontId="0" fillId="0" borderId="0" xfId="0" applyNumberFormat="1"/>
    <xf numFmtId="49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47626</xdr:rowOff>
    </xdr:from>
    <xdr:to>
      <xdr:col>6</xdr:col>
      <xdr:colOff>1095375</xdr:colOff>
      <xdr:row>2</xdr:row>
      <xdr:rowOff>92268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7626"/>
          <a:ext cx="1066800" cy="425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4"/>
  <sheetViews>
    <sheetView tabSelected="1" workbookViewId="0">
      <selection activeCell="L23" sqref="L23"/>
    </sheetView>
  </sheetViews>
  <sheetFormatPr baseColWidth="10" defaultRowHeight="15" x14ac:dyDescent="0.25"/>
  <cols>
    <col min="2" max="2" width="17.5703125" customWidth="1"/>
    <col min="3" max="3" width="33.7109375" customWidth="1"/>
    <col min="4" max="4" width="16.140625" bestFit="1" customWidth="1"/>
    <col min="5" max="5" width="20.42578125" customWidth="1"/>
    <col min="7" max="7" width="18.42578125" customWidth="1"/>
    <col min="8" max="8" width="27.140625" customWidth="1"/>
    <col min="9" max="9" width="13.42578125" customWidth="1"/>
    <col min="10" max="10" width="16.7109375" customWidth="1"/>
    <col min="11" max="11" width="24.7109375" customWidth="1"/>
    <col min="12" max="12" width="17.42578125" customWidth="1"/>
    <col min="13" max="13" width="14.7109375" customWidth="1"/>
    <col min="14" max="14" width="15.42578125" customWidth="1"/>
  </cols>
  <sheetData>
    <row r="2" spans="2:14" x14ac:dyDescent="0.25">
      <c r="B2" s="19" t="s">
        <v>0</v>
      </c>
    </row>
    <row r="4" spans="2:14" x14ac:dyDescent="0.25">
      <c r="B4" s="22" t="s">
        <v>1</v>
      </c>
      <c r="C4" s="1" t="s">
        <v>2</v>
      </c>
      <c r="D4" s="2">
        <v>47</v>
      </c>
      <c r="G4" s="22" t="s">
        <v>55</v>
      </c>
      <c r="H4" s="1" t="s">
        <v>29</v>
      </c>
      <c r="I4" s="2">
        <v>100</v>
      </c>
    </row>
    <row r="5" spans="2:14" x14ac:dyDescent="0.25">
      <c r="C5" s="1" t="s">
        <v>3</v>
      </c>
      <c r="D5" s="3">
        <v>230</v>
      </c>
      <c r="H5" s="1" t="s">
        <v>30</v>
      </c>
      <c r="I5" s="13">
        <v>1E-3</v>
      </c>
    </row>
    <row r="6" spans="2:14" x14ac:dyDescent="0.25">
      <c r="C6" s="1" t="s">
        <v>1</v>
      </c>
      <c r="D6" s="4">
        <f>D4*D5/1000000</f>
        <v>1.081E-2</v>
      </c>
      <c r="H6" s="1" t="s">
        <v>55</v>
      </c>
      <c r="I6" s="30">
        <f>I5*I4</f>
        <v>0.1</v>
      </c>
    </row>
    <row r="7" spans="2:14" x14ac:dyDescent="0.25">
      <c r="H7" s="1" t="s">
        <v>49</v>
      </c>
      <c r="I7" s="5">
        <v>2.71828</v>
      </c>
    </row>
    <row r="8" spans="2:14" x14ac:dyDescent="0.25">
      <c r="B8" s="22" t="s">
        <v>4</v>
      </c>
      <c r="C8" s="1" t="s">
        <v>6</v>
      </c>
      <c r="D8" s="5">
        <v>1</v>
      </c>
    </row>
    <row r="9" spans="2:14" x14ac:dyDescent="0.25">
      <c r="C9" s="1" t="s">
        <v>5</v>
      </c>
      <c r="D9" s="6">
        <v>8.85</v>
      </c>
    </row>
    <row r="10" spans="2:14" x14ac:dyDescent="0.25">
      <c r="C10" s="1" t="s">
        <v>7</v>
      </c>
      <c r="D10" s="7">
        <v>30</v>
      </c>
      <c r="G10" s="22" t="s">
        <v>47</v>
      </c>
      <c r="H10" s="1" t="s">
        <v>56</v>
      </c>
      <c r="I10" s="31">
        <v>0</v>
      </c>
      <c r="J10" s="31">
        <v>1</v>
      </c>
      <c r="K10" s="31">
        <v>2</v>
      </c>
      <c r="L10" s="31">
        <v>3</v>
      </c>
      <c r="M10" s="31">
        <v>4</v>
      </c>
      <c r="N10" s="31">
        <v>5</v>
      </c>
    </row>
    <row r="11" spans="2:14" x14ac:dyDescent="0.25">
      <c r="C11" s="1" t="s">
        <v>8</v>
      </c>
      <c r="D11" s="8">
        <v>0.5</v>
      </c>
      <c r="H11" t="s">
        <v>48</v>
      </c>
      <c r="I11" s="28">
        <v>60</v>
      </c>
      <c r="J11" s="28">
        <v>60</v>
      </c>
      <c r="K11" s="28">
        <v>60</v>
      </c>
      <c r="L11" s="28">
        <v>60</v>
      </c>
      <c r="M11" s="28">
        <v>60</v>
      </c>
      <c r="N11" s="28">
        <v>60</v>
      </c>
    </row>
    <row r="12" spans="2:14" x14ac:dyDescent="0.25">
      <c r="C12" s="1" t="s">
        <v>4</v>
      </c>
      <c r="D12" s="9">
        <f>D9*D8*(D10*0.0001)/(D11*0.001)</f>
        <v>53.1</v>
      </c>
      <c r="H12" t="s">
        <v>50</v>
      </c>
      <c r="I12" s="28">
        <f t="shared" ref="I12:N12" si="0">-I11*($I$7^(-I10/$I$6))</f>
        <v>-60</v>
      </c>
      <c r="J12" s="35">
        <f>-I11*($I$7^(-J10/$I$6))</f>
        <v>-2.7240141088424067E-3</v>
      </c>
      <c r="K12" s="35">
        <f t="shared" ref="K12:N12" si="1">-J11*($I$7^(-K10/$I$6))</f>
        <v>-1.236708810862082E-7</v>
      </c>
      <c r="L12" s="35">
        <f t="shared" si="1"/>
        <v>-5.6146870821967122E-12</v>
      </c>
      <c r="M12" s="35">
        <f t="shared" si="1"/>
        <v>-2.5490811381065086E-16</v>
      </c>
      <c r="N12" s="35">
        <f t="shared" si="1"/>
        <v>-1.157288830797698E-20</v>
      </c>
    </row>
    <row r="14" spans="2:14" x14ac:dyDescent="0.25">
      <c r="B14" s="22" t="s">
        <v>28</v>
      </c>
      <c r="C14" s="1" t="s">
        <v>29</v>
      </c>
      <c r="D14" s="2">
        <v>10</v>
      </c>
      <c r="G14" s="22" t="s">
        <v>59</v>
      </c>
      <c r="H14" s="1" t="s">
        <v>57</v>
      </c>
      <c r="I14" s="3">
        <v>9</v>
      </c>
    </row>
    <row r="15" spans="2:14" x14ac:dyDescent="0.25">
      <c r="C15" s="1" t="s">
        <v>30</v>
      </c>
      <c r="D15" s="13">
        <v>1</v>
      </c>
      <c r="E15" s="15">
        <f>D15*1000000</f>
        <v>1000000</v>
      </c>
      <c r="H15" s="1" t="s">
        <v>58</v>
      </c>
      <c r="I15" s="32">
        <v>0.01</v>
      </c>
      <c r="J15" s="34">
        <f>I15*1000</f>
        <v>10</v>
      </c>
    </row>
    <row r="16" spans="2:14" x14ac:dyDescent="0.25">
      <c r="C16" s="1" t="s">
        <v>3</v>
      </c>
      <c r="D16" s="3">
        <v>30</v>
      </c>
      <c r="H16" s="1" t="s">
        <v>59</v>
      </c>
      <c r="I16" s="33">
        <f>I15*I14</f>
        <v>0.09</v>
      </c>
    </row>
    <row r="17" spans="2:12" x14ac:dyDescent="0.25">
      <c r="C17" s="1" t="s">
        <v>51</v>
      </c>
      <c r="D17" s="29">
        <f>D14*D15</f>
        <v>10</v>
      </c>
    </row>
    <row r="18" spans="2:12" x14ac:dyDescent="0.25">
      <c r="C18" s="1" t="s">
        <v>28</v>
      </c>
      <c r="D18" s="14">
        <f>5*D17</f>
        <v>50</v>
      </c>
      <c r="J18" s="38" t="s">
        <v>60</v>
      </c>
      <c r="K18" s="38" t="s">
        <v>61</v>
      </c>
      <c r="L18" s="38" t="s">
        <v>62</v>
      </c>
    </row>
    <row r="19" spans="2:12" x14ac:dyDescent="0.25">
      <c r="J19" s="36">
        <f>0/I6</f>
        <v>0</v>
      </c>
      <c r="K19" s="37">
        <f>$I$7^J19</f>
        <v>1</v>
      </c>
      <c r="L19">
        <f>K19*(-$I$11)</f>
        <v>-60</v>
      </c>
    </row>
    <row r="20" spans="2:12" x14ac:dyDescent="0.25">
      <c r="B20" s="22" t="s">
        <v>31</v>
      </c>
      <c r="C20" s="1" t="s">
        <v>29</v>
      </c>
      <c r="D20" s="2">
        <v>100</v>
      </c>
      <c r="J20" s="36">
        <f>-1/I6</f>
        <v>-10</v>
      </c>
      <c r="K20" s="37">
        <f t="shared" ref="K20:K24" si="2">$I$7^J20</f>
        <v>4.5400235147373448E-5</v>
      </c>
      <c r="L20">
        <f t="shared" ref="L20:L24" si="3">K20*(-$I$11)</f>
        <v>-2.7240141088424067E-3</v>
      </c>
    </row>
    <row r="21" spans="2:12" x14ac:dyDescent="0.25">
      <c r="C21" s="1" t="s">
        <v>30</v>
      </c>
      <c r="D21" s="13">
        <v>1E-3</v>
      </c>
      <c r="E21" s="15">
        <f>D21*1000000</f>
        <v>1000</v>
      </c>
      <c r="J21" s="36">
        <f>-2/I6</f>
        <v>-20</v>
      </c>
      <c r="K21" s="37">
        <f t="shared" si="2"/>
        <v>2.0611813514368033E-9</v>
      </c>
      <c r="L21">
        <f t="shared" si="3"/>
        <v>-1.236708810862082E-7</v>
      </c>
    </row>
    <row r="22" spans="2:12" x14ac:dyDescent="0.25">
      <c r="C22" s="1" t="s">
        <v>3</v>
      </c>
      <c r="D22" s="3">
        <v>60</v>
      </c>
      <c r="G22" s="10" t="s">
        <v>9</v>
      </c>
      <c r="H22" s="10" t="s">
        <v>10</v>
      </c>
      <c r="J22" s="36">
        <f>-3/I6</f>
        <v>-30</v>
      </c>
      <c r="K22" s="37">
        <f t="shared" si="2"/>
        <v>9.3578118036611869E-14</v>
      </c>
      <c r="L22">
        <f t="shared" si="3"/>
        <v>-5.6146870821967122E-12</v>
      </c>
    </row>
    <row r="23" spans="2:12" x14ac:dyDescent="0.25">
      <c r="C23" s="1" t="s">
        <v>51</v>
      </c>
      <c r="D23" s="30">
        <f>D20*D21</f>
        <v>0.1</v>
      </c>
      <c r="G23" s="11" t="s">
        <v>11</v>
      </c>
      <c r="H23" s="12">
        <v>1</v>
      </c>
      <c r="J23" s="36">
        <f>-4/I6</f>
        <v>-40</v>
      </c>
      <c r="K23" s="37">
        <f t="shared" si="2"/>
        <v>4.2484685635108473E-18</v>
      </c>
      <c r="L23">
        <f t="shared" si="3"/>
        <v>-2.5490811381065086E-16</v>
      </c>
    </row>
    <row r="24" spans="2:12" x14ac:dyDescent="0.25">
      <c r="C24" s="1" t="s">
        <v>31</v>
      </c>
      <c r="D24" s="14">
        <f>D21*D20*5</f>
        <v>0.5</v>
      </c>
      <c r="G24" s="11" t="s">
        <v>12</v>
      </c>
      <c r="H24" s="12" t="s">
        <v>22</v>
      </c>
      <c r="J24" s="36">
        <f>-5/I6</f>
        <v>-50</v>
      </c>
      <c r="K24" s="37">
        <f t="shared" si="2"/>
        <v>1.9288147179961635E-22</v>
      </c>
      <c r="L24">
        <f t="shared" si="3"/>
        <v>-1.157288830797698E-20</v>
      </c>
    </row>
    <row r="25" spans="2:12" x14ac:dyDescent="0.25">
      <c r="B25" s="25" t="s">
        <v>32</v>
      </c>
      <c r="C25" s="1" t="s">
        <v>34</v>
      </c>
      <c r="D25" s="16">
        <f>D22/D21/1000</f>
        <v>60</v>
      </c>
      <c r="G25" s="11" t="s">
        <v>13</v>
      </c>
      <c r="H25" s="12">
        <v>2.8</v>
      </c>
      <c r="J25" s="36"/>
    </row>
    <row r="26" spans="2:12" x14ac:dyDescent="0.25">
      <c r="C26" s="1" t="s">
        <v>33</v>
      </c>
      <c r="D26" s="16">
        <f>0.37*D25</f>
        <v>22.2</v>
      </c>
      <c r="G26" s="11" t="s">
        <v>14</v>
      </c>
      <c r="H26" s="12" t="s">
        <v>23</v>
      </c>
      <c r="J26" s="36"/>
    </row>
    <row r="27" spans="2:12" x14ac:dyDescent="0.25">
      <c r="C27" s="1" t="s">
        <v>35</v>
      </c>
      <c r="D27" s="16">
        <f>0.37*D26</f>
        <v>8.2140000000000004</v>
      </c>
      <c r="G27" s="11" t="s">
        <v>15</v>
      </c>
      <c r="H27" s="12" t="s">
        <v>24</v>
      </c>
    </row>
    <row r="28" spans="2:12" x14ac:dyDescent="0.25">
      <c r="C28" s="1" t="s">
        <v>52</v>
      </c>
      <c r="D28" s="16">
        <f t="shared" ref="D28:D30" si="4">0.37*D27</f>
        <v>3.03918</v>
      </c>
      <c r="G28" s="11" t="s">
        <v>16</v>
      </c>
      <c r="H28" s="12" t="s">
        <v>25</v>
      </c>
    </row>
    <row r="29" spans="2:12" x14ac:dyDescent="0.25">
      <c r="C29" s="1" t="s">
        <v>53</v>
      </c>
      <c r="D29" s="16">
        <f t="shared" si="4"/>
        <v>1.1244966000000001</v>
      </c>
      <c r="G29" s="11" t="s">
        <v>17</v>
      </c>
      <c r="H29" s="12" t="s">
        <v>26</v>
      </c>
    </row>
    <row r="30" spans="2:12" x14ac:dyDescent="0.25">
      <c r="C30" s="1" t="s">
        <v>54</v>
      </c>
      <c r="D30" s="16">
        <f t="shared" si="4"/>
        <v>0.41606374200000001</v>
      </c>
      <c r="G30" s="11" t="s">
        <v>18</v>
      </c>
      <c r="H30" s="12">
        <v>2.5</v>
      </c>
    </row>
    <row r="31" spans="2:12" x14ac:dyDescent="0.25">
      <c r="G31" s="11" t="s">
        <v>19</v>
      </c>
      <c r="H31" s="12" t="s">
        <v>27</v>
      </c>
    </row>
    <row r="32" spans="2:12" x14ac:dyDescent="0.25">
      <c r="B32" s="22" t="s">
        <v>36</v>
      </c>
      <c r="C32" s="1" t="s">
        <v>29</v>
      </c>
      <c r="D32" s="2">
        <v>100</v>
      </c>
      <c r="G32" s="11" t="s">
        <v>20</v>
      </c>
      <c r="H32" s="12">
        <v>3.3</v>
      </c>
    </row>
    <row r="33" spans="2:8" x14ac:dyDescent="0.25">
      <c r="C33" s="1" t="s">
        <v>3</v>
      </c>
      <c r="D33" s="3">
        <v>9</v>
      </c>
      <c r="G33" s="11" t="s">
        <v>21</v>
      </c>
      <c r="H33" s="12">
        <v>2.8</v>
      </c>
    </row>
    <row r="34" spans="2:8" x14ac:dyDescent="0.25">
      <c r="C34" s="1" t="s">
        <v>36</v>
      </c>
      <c r="D34" s="23">
        <f>((D32*(D33*D33))/2)/1000000</f>
        <v>4.0499999999999998E-3</v>
      </c>
      <c r="E34" s="24">
        <f>D34/3600000</f>
        <v>1.1249999999999999E-9</v>
      </c>
      <c r="G34" s="27"/>
      <c r="H34" s="26"/>
    </row>
    <row r="36" spans="2:8" x14ac:dyDescent="0.25">
      <c r="E36" s="18" t="s">
        <v>45</v>
      </c>
    </row>
    <row r="37" spans="2:8" x14ac:dyDescent="0.25">
      <c r="B37" s="22" t="s">
        <v>46</v>
      </c>
      <c r="C37" s="1" t="s">
        <v>38</v>
      </c>
      <c r="D37" s="17">
        <v>4</v>
      </c>
      <c r="E37" s="21">
        <f>D37</f>
        <v>4</v>
      </c>
    </row>
    <row r="38" spans="2:8" x14ac:dyDescent="0.25">
      <c r="C38" s="1" t="s">
        <v>39</v>
      </c>
      <c r="D38" s="17">
        <v>2</v>
      </c>
      <c r="E38" s="21">
        <f>(D37*D38)/(D37+D38)</f>
        <v>1.3333333333333333</v>
      </c>
    </row>
    <row r="39" spans="2:8" x14ac:dyDescent="0.25">
      <c r="C39" s="1" t="s">
        <v>40</v>
      </c>
      <c r="D39" s="17">
        <v>3</v>
      </c>
      <c r="E39" s="21">
        <f>(E38*D39)/(E38+D39)</f>
        <v>0.92307692307692313</v>
      </c>
    </row>
    <row r="40" spans="2:8" x14ac:dyDescent="0.25">
      <c r="C40" s="1" t="s">
        <v>41</v>
      </c>
      <c r="D40" s="17">
        <v>12</v>
      </c>
      <c r="E40" s="21">
        <f>(E39*D40)/(E39+D40)</f>
        <v>0.8571428571428571</v>
      </c>
    </row>
    <row r="41" spans="2:8" x14ac:dyDescent="0.25">
      <c r="C41" s="1" t="s">
        <v>42</v>
      </c>
      <c r="D41" s="17">
        <v>15</v>
      </c>
      <c r="E41" s="21">
        <f>(E40*D41)/(E40+D41)</f>
        <v>0.81081081081081074</v>
      </c>
    </row>
    <row r="42" spans="2:8" x14ac:dyDescent="0.25">
      <c r="C42" s="1" t="s">
        <v>43</v>
      </c>
      <c r="D42" s="17">
        <v>10</v>
      </c>
      <c r="E42" s="21">
        <f>(E41*D42)/(E41+D42)</f>
        <v>0.74999999999999989</v>
      </c>
    </row>
    <row r="43" spans="2:8" x14ac:dyDescent="0.25">
      <c r="C43" s="1" t="s">
        <v>44</v>
      </c>
      <c r="D43" s="17">
        <v>2</v>
      </c>
      <c r="E43" s="21">
        <f>(E42*D43)/(E42+D43)</f>
        <v>0.54545454545454541</v>
      </c>
    </row>
    <row r="44" spans="2:8" x14ac:dyDescent="0.25">
      <c r="C44" s="18" t="s">
        <v>37</v>
      </c>
      <c r="D44" s="20">
        <f>SUM(D37:D43)</f>
        <v>48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</cp:lastModifiedBy>
  <dcterms:created xsi:type="dcterms:W3CDTF">2017-04-18T14:19:50Z</dcterms:created>
  <dcterms:modified xsi:type="dcterms:W3CDTF">2017-04-20T17:27:01Z</dcterms:modified>
</cp:coreProperties>
</file>