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VCHD_Filme\Lernvideos\Elektrotechnik\82c Widerstand\Excel\"/>
    </mc:Choice>
  </mc:AlternateContent>
  <xr:revisionPtr revIDLastSave="0" documentId="13_ncr:1_{89152D60-3E33-4C08-8647-58E5CC84448A}" xr6:coauthVersionLast="47" xr6:coauthVersionMax="47" xr10:uidLastSave="{00000000-0000-0000-0000-000000000000}"/>
  <bookViews>
    <workbookView xWindow="-28410" yWindow="390" windowWidth="22395" windowHeight="15165" xr2:uid="{00000000-000D-0000-FFFF-FFFF00000000}"/>
  </bookViews>
  <sheets>
    <sheet name="E-Reihen" sheetId="1" r:id="rId1"/>
    <sheet name="Widerstandswerte" sheetId="2" r:id="rId2"/>
    <sheet name="Farbcode" sheetId="3" r:id="rId3"/>
    <sheet name="Farbcode (2)" sheetId="4" r:id="rId4"/>
    <sheet name="Reihenschaltung" sheetId="5" r:id="rId5"/>
    <sheet name="Parallelschaltung" sheetId="6" r:id="rId6"/>
  </sheets>
  <calcPr calcId="191029"/>
</workbook>
</file>

<file path=xl/calcChain.xml><?xml version="1.0" encoding="utf-8"?>
<calcChain xmlns="http://schemas.openxmlformats.org/spreadsheetml/2006/main">
  <c r="Y24" i="6" l="1"/>
  <c r="Q24" i="6"/>
  <c r="V20" i="5" l="1"/>
  <c r="V21" i="5" s="1"/>
  <c r="S18" i="5"/>
  <c r="S19" i="5" s="1"/>
  <c r="P13" i="5"/>
  <c r="P14" i="5" s="1"/>
  <c r="N10" i="5"/>
  <c r="N11" i="5" s="1"/>
  <c r="AC34" i="6" l="1"/>
  <c r="O30" i="6"/>
  <c r="U34" i="6"/>
  <c r="M34" i="6"/>
  <c r="E34" i="6"/>
  <c r="M27" i="6"/>
  <c r="I24" i="6"/>
  <c r="B19" i="5"/>
  <c r="G32" i="5" s="1"/>
  <c r="AC35" i="6" l="1"/>
  <c r="AC37" i="6"/>
  <c r="E35" i="6"/>
  <c r="E37" i="6"/>
  <c r="AB16" i="6"/>
  <c r="U37" i="6"/>
  <c r="T16" i="6"/>
  <c r="M37" i="6"/>
  <c r="AJ16" i="6"/>
  <c r="S17" i="5"/>
  <c r="N32" i="5"/>
  <c r="V19" i="5"/>
  <c r="P12" i="5"/>
  <c r="I11" i="6"/>
  <c r="I12" i="6" s="1"/>
  <c r="U35" i="6"/>
  <c r="L16" i="6"/>
  <c r="M35" i="6"/>
  <c r="N27" i="5"/>
  <c r="N21" i="5"/>
  <c r="N15" i="5"/>
  <c r="N9" i="5"/>
  <c r="G33" i="5"/>
  <c r="U28" i="4"/>
  <c r="S12" i="4"/>
  <c r="P8" i="4"/>
  <c r="R12" i="3"/>
  <c r="U28" i="3"/>
  <c r="T28" i="3"/>
  <c r="R28" i="3"/>
  <c r="S28" i="3"/>
  <c r="Q28" i="3"/>
  <c r="Q12" i="3"/>
  <c r="S12" i="3"/>
  <c r="P12" i="3"/>
  <c r="C27" i="2"/>
  <c r="C30" i="2" s="1"/>
  <c r="C10" i="2"/>
  <c r="D13" i="2"/>
  <c r="D18" i="2" s="1"/>
  <c r="D16" i="2"/>
  <c r="C13" i="2"/>
  <c r="C18" i="2"/>
  <c r="P7" i="1"/>
  <c r="N7" i="1"/>
  <c r="L7" i="1"/>
  <c r="C34" i="2" s="1"/>
  <c r="J7" i="1"/>
  <c r="H7" i="1"/>
  <c r="C20" i="2" s="1"/>
  <c r="F9" i="1"/>
  <c r="E13" i="2" s="1"/>
  <c r="E17" i="2" s="1"/>
  <c r="F11" i="1"/>
  <c r="G13" i="2" s="1"/>
  <c r="G16" i="2" s="1"/>
  <c r="F7" i="1"/>
  <c r="D7" i="1"/>
  <c r="C6" i="2" s="1"/>
  <c r="O9" i="1"/>
  <c r="P9" i="1" s="1"/>
  <c r="O10" i="1"/>
  <c r="P10" i="1" s="1"/>
  <c r="O11" i="1"/>
  <c r="G9" i="1"/>
  <c r="G10" i="1" s="1"/>
  <c r="H10" i="1" s="1"/>
  <c r="F20" i="2" s="1"/>
  <c r="F22" i="2" s="1"/>
  <c r="G11" i="1"/>
  <c r="H11" i="1" s="1"/>
  <c r="G20" i="2" s="1"/>
  <c r="G12" i="1"/>
  <c r="H12" i="1" s="1"/>
  <c r="H20" i="2" s="1"/>
  <c r="H24" i="2" s="1"/>
  <c r="E9" i="1"/>
  <c r="E10" i="1" s="1"/>
  <c r="F10" i="1" s="1"/>
  <c r="F13" i="2" s="1"/>
  <c r="F16" i="2" s="1"/>
  <c r="E11" i="1"/>
  <c r="E12" i="1"/>
  <c r="F12" i="1" s="1"/>
  <c r="H13" i="2" s="1"/>
  <c r="O8" i="1"/>
  <c r="P8" i="1" s="1"/>
  <c r="M8" i="1"/>
  <c r="K8" i="1"/>
  <c r="I8" i="1"/>
  <c r="G8" i="1"/>
  <c r="H8" i="1" s="1"/>
  <c r="D20" i="2" s="1"/>
  <c r="D24" i="2" s="1"/>
  <c r="E8" i="1"/>
  <c r="F8" i="1" s="1"/>
  <c r="C9" i="1"/>
  <c r="D9" i="1" s="1"/>
  <c r="E6" i="2" s="1"/>
  <c r="E10" i="2" s="1"/>
  <c r="C10" i="1"/>
  <c r="D10" i="1" s="1"/>
  <c r="F6" i="2" s="1"/>
  <c r="F8" i="2" s="1"/>
  <c r="C8" i="1"/>
  <c r="D8" i="1" s="1"/>
  <c r="D6" i="2" s="1"/>
  <c r="D8" i="2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E8" i="2"/>
  <c r="C36" i="2"/>
  <c r="C38" i="2"/>
  <c r="C8" i="2"/>
  <c r="F25" i="2"/>
  <c r="G15" i="2"/>
  <c r="C29" i="2"/>
  <c r="C31" i="2"/>
  <c r="E9" i="2"/>
  <c r="C9" i="2"/>
  <c r="C11" i="2"/>
  <c r="C17" i="2"/>
  <c r="E18" i="2"/>
  <c r="C16" i="2"/>
  <c r="C15" i="2"/>
  <c r="H17" i="2" l="1"/>
  <c r="H16" i="2"/>
  <c r="H15" i="2"/>
  <c r="H18" i="2"/>
  <c r="G25" i="2"/>
  <c r="G22" i="2"/>
  <c r="G23" i="2"/>
  <c r="G24" i="2"/>
  <c r="H23" i="2"/>
  <c r="D9" i="2"/>
  <c r="D10" i="2"/>
  <c r="D17" i="2"/>
  <c r="G13" i="1"/>
  <c r="C24" i="2"/>
  <c r="C25" i="2"/>
  <c r="C22" i="2"/>
  <c r="C23" i="2"/>
  <c r="F17" i="2"/>
  <c r="C39" i="2"/>
  <c r="C37" i="2"/>
  <c r="C32" i="2"/>
  <c r="F11" i="2"/>
  <c r="F10" i="2"/>
  <c r="F9" i="2"/>
  <c r="I9" i="1"/>
  <c r="J8" i="1"/>
  <c r="D27" i="2" s="1"/>
  <c r="E15" i="2"/>
  <c r="E16" i="2"/>
  <c r="D25" i="2"/>
  <c r="D22" i="2"/>
  <c r="D15" i="2"/>
  <c r="F24" i="2"/>
  <c r="E11" i="2"/>
  <c r="N8" i="1"/>
  <c r="M9" i="1"/>
  <c r="H9" i="1"/>
  <c r="E20" i="2" s="1"/>
  <c r="G18" i="2"/>
  <c r="G17" i="2"/>
  <c r="K9" i="1"/>
  <c r="L8" i="1"/>
  <c r="D34" i="2" s="1"/>
  <c r="F23" i="2"/>
  <c r="H22" i="2"/>
  <c r="H25" i="2"/>
  <c r="E13" i="1"/>
  <c r="F13" i="1" s="1"/>
  <c r="I13" i="2" s="1"/>
  <c r="F15" i="2"/>
  <c r="F18" i="2"/>
  <c r="D11" i="2"/>
  <c r="P11" i="1"/>
  <c r="O12" i="1"/>
  <c r="D23" i="2"/>
  <c r="P8" i="3"/>
  <c r="R14" i="3" s="1"/>
  <c r="R13" i="3"/>
  <c r="R15" i="3"/>
  <c r="R16" i="3" s="1"/>
  <c r="Q24" i="3"/>
  <c r="S30" i="3" s="1"/>
  <c r="Q24" i="4"/>
  <c r="S30" i="4" s="1"/>
  <c r="S31" i="3"/>
  <c r="S32" i="3" s="1"/>
  <c r="S29" i="3"/>
  <c r="R15" i="4"/>
  <c r="R16" i="4" s="1"/>
  <c r="R14" i="4"/>
  <c r="R13" i="4"/>
  <c r="N9" i="1" l="1"/>
  <c r="M10" i="1"/>
  <c r="O13" i="1"/>
  <c r="P12" i="1"/>
  <c r="H13" i="1"/>
  <c r="I20" i="2" s="1"/>
  <c r="G14" i="1"/>
  <c r="I15" i="2"/>
  <c r="I18" i="2"/>
  <c r="I17" i="2"/>
  <c r="I16" i="2"/>
  <c r="E22" i="2"/>
  <c r="E24" i="2"/>
  <c r="E25" i="2"/>
  <c r="E23" i="2"/>
  <c r="I10" i="1"/>
  <c r="J9" i="1"/>
  <c r="E27" i="2" s="1"/>
  <c r="D38" i="2"/>
  <c r="D36" i="2"/>
  <c r="D37" i="2"/>
  <c r="D39" i="2"/>
  <c r="D29" i="2"/>
  <c r="D32" i="2"/>
  <c r="D30" i="2"/>
  <c r="D31" i="2"/>
  <c r="L9" i="1"/>
  <c r="E34" i="2" s="1"/>
  <c r="K10" i="1"/>
  <c r="S29" i="4"/>
  <c r="S31" i="4"/>
  <c r="S32" i="4" s="1"/>
  <c r="E29" i="2" l="1"/>
  <c r="E30" i="2"/>
  <c r="E32" i="2"/>
  <c r="E31" i="2"/>
  <c r="H14" i="1"/>
  <c r="J20" i="2" s="1"/>
  <c r="G15" i="1"/>
  <c r="J10" i="1"/>
  <c r="F27" i="2" s="1"/>
  <c r="I11" i="1"/>
  <c r="L10" i="1"/>
  <c r="F34" i="2" s="1"/>
  <c r="K11" i="1"/>
  <c r="E38" i="2"/>
  <c r="E36" i="2"/>
  <c r="E37" i="2"/>
  <c r="E39" i="2"/>
  <c r="I23" i="2"/>
  <c r="I25" i="2"/>
  <c r="I24" i="2"/>
  <c r="I22" i="2"/>
  <c r="P13" i="1"/>
  <c r="O14" i="1"/>
  <c r="M11" i="1"/>
  <c r="N10" i="1"/>
  <c r="K12" i="1" l="1"/>
  <c r="L11" i="1"/>
  <c r="G34" i="2" s="1"/>
  <c r="F38" i="2"/>
  <c r="F39" i="2"/>
  <c r="F36" i="2"/>
  <c r="F37" i="2"/>
  <c r="J11" i="1"/>
  <c r="G27" i="2" s="1"/>
  <c r="I12" i="1"/>
  <c r="F31" i="2"/>
  <c r="F30" i="2"/>
  <c r="F29" i="2"/>
  <c r="F32" i="2"/>
  <c r="G16" i="1"/>
  <c r="H15" i="1"/>
  <c r="K20" i="2" s="1"/>
  <c r="N11" i="1"/>
  <c r="M12" i="1"/>
  <c r="J25" i="2"/>
  <c r="J22" i="2"/>
  <c r="J23" i="2"/>
  <c r="J24" i="2"/>
  <c r="P14" i="1"/>
  <c r="O15" i="1"/>
  <c r="K13" i="1" l="1"/>
  <c r="L12" i="1"/>
  <c r="H34" i="2" s="1"/>
  <c r="G38" i="2"/>
  <c r="G36" i="2"/>
  <c r="G39" i="2"/>
  <c r="G37" i="2"/>
  <c r="K24" i="2"/>
  <c r="K25" i="2"/>
  <c r="K22" i="2"/>
  <c r="K23" i="2"/>
  <c r="P15" i="1"/>
  <c r="O16" i="1"/>
  <c r="N12" i="1"/>
  <c r="M13" i="1"/>
  <c r="J12" i="1"/>
  <c r="H27" i="2" s="1"/>
  <c r="I13" i="1"/>
  <c r="G31" i="2"/>
  <c r="G32" i="2"/>
  <c r="G29" i="2"/>
  <c r="G30" i="2"/>
  <c r="G17" i="1"/>
  <c r="H16" i="1"/>
  <c r="L20" i="2" s="1"/>
  <c r="H30" i="2" l="1"/>
  <c r="H31" i="2"/>
  <c r="H29" i="2"/>
  <c r="H32" i="2"/>
  <c r="J13" i="1"/>
  <c r="I27" i="2" s="1"/>
  <c r="I14" i="1"/>
  <c r="H36" i="2"/>
  <c r="H37" i="2"/>
  <c r="H38" i="2"/>
  <c r="H39" i="2"/>
  <c r="K14" i="1"/>
  <c r="L13" i="1"/>
  <c r="I34" i="2" s="1"/>
  <c r="N13" i="1"/>
  <c r="M14" i="1"/>
  <c r="P16" i="1"/>
  <c r="O17" i="1"/>
  <c r="L24" i="2"/>
  <c r="L23" i="2"/>
  <c r="L22" i="2"/>
  <c r="L25" i="2"/>
  <c r="G18" i="1"/>
  <c r="H17" i="1"/>
  <c r="M20" i="2" s="1"/>
  <c r="L14" i="1" l="1"/>
  <c r="J34" i="2" s="1"/>
  <c r="K15" i="1"/>
  <c r="N14" i="1"/>
  <c r="M15" i="1"/>
  <c r="J14" i="1"/>
  <c r="J27" i="2" s="1"/>
  <c r="I15" i="1"/>
  <c r="O18" i="1"/>
  <c r="P17" i="1"/>
  <c r="I39" i="2"/>
  <c r="I37" i="2"/>
  <c r="I36" i="2"/>
  <c r="I38" i="2"/>
  <c r="M22" i="2"/>
  <c r="M25" i="2"/>
  <c r="M24" i="2"/>
  <c r="M23" i="2"/>
  <c r="G19" i="1"/>
  <c r="H19" i="1" s="1"/>
  <c r="O20" i="2" s="1"/>
  <c r="H18" i="1"/>
  <c r="N20" i="2" s="1"/>
  <c r="I29" i="2"/>
  <c r="I32" i="2"/>
  <c r="I30" i="2"/>
  <c r="I31" i="2"/>
  <c r="K16" i="1" l="1"/>
  <c r="L15" i="1"/>
  <c r="K34" i="2" s="1"/>
  <c r="J29" i="2"/>
  <c r="J30" i="2"/>
  <c r="J31" i="2"/>
  <c r="J32" i="2"/>
  <c r="N24" i="2"/>
  <c r="N22" i="2"/>
  <c r="N23" i="2"/>
  <c r="N25" i="2"/>
  <c r="J39" i="2"/>
  <c r="J36" i="2"/>
  <c r="J37" i="2"/>
  <c r="J38" i="2"/>
  <c r="N15" i="1"/>
  <c r="M16" i="1"/>
  <c r="O23" i="2"/>
  <c r="O22" i="2"/>
  <c r="O25" i="2"/>
  <c r="O24" i="2"/>
  <c r="O19" i="1"/>
  <c r="P18" i="1"/>
  <c r="J15" i="1"/>
  <c r="K27" i="2" s="1"/>
  <c r="I16" i="1"/>
  <c r="K39" i="2" l="1"/>
  <c r="K36" i="2"/>
  <c r="K37" i="2"/>
  <c r="K38" i="2"/>
  <c r="N16" i="1"/>
  <c r="M17" i="1"/>
  <c r="O20" i="1"/>
  <c r="P19" i="1"/>
  <c r="L16" i="1"/>
  <c r="L34" i="2" s="1"/>
  <c r="K17" i="1"/>
  <c r="I17" i="1"/>
  <c r="J16" i="1"/>
  <c r="L27" i="2" s="1"/>
  <c r="K31" i="2"/>
  <c r="K32" i="2"/>
  <c r="K29" i="2"/>
  <c r="K30" i="2"/>
  <c r="L30" i="2" l="1"/>
  <c r="L29" i="2"/>
  <c r="L32" i="2"/>
  <c r="L31" i="2"/>
  <c r="K18" i="1"/>
  <c r="L17" i="1"/>
  <c r="M34" i="2" s="1"/>
  <c r="I18" i="1"/>
  <c r="J17" i="1"/>
  <c r="M27" i="2" s="1"/>
  <c r="L39" i="2"/>
  <c r="L37" i="2"/>
  <c r="L36" i="2"/>
  <c r="L38" i="2"/>
  <c r="O21" i="1"/>
  <c r="P20" i="1"/>
  <c r="M18" i="1"/>
  <c r="N17" i="1"/>
  <c r="L18" i="1" l="1"/>
  <c r="N34" i="2" s="1"/>
  <c r="K19" i="1"/>
  <c r="O22" i="1"/>
  <c r="P21" i="1"/>
  <c r="M32" i="2"/>
  <c r="M31" i="2"/>
  <c r="M29" i="2"/>
  <c r="M30" i="2"/>
  <c r="M19" i="1"/>
  <c r="N18" i="1"/>
  <c r="J18" i="1"/>
  <c r="N27" i="2" s="1"/>
  <c r="I19" i="1"/>
  <c r="M39" i="2"/>
  <c r="M37" i="2"/>
  <c r="M36" i="2"/>
  <c r="M38" i="2"/>
  <c r="O23" i="1" l="1"/>
  <c r="P22" i="1"/>
  <c r="N38" i="2"/>
  <c r="N39" i="2"/>
  <c r="N36" i="2"/>
  <c r="N37" i="2"/>
  <c r="J19" i="1"/>
  <c r="O27" i="2" s="1"/>
  <c r="I20" i="1"/>
  <c r="L19" i="1"/>
  <c r="O34" i="2" s="1"/>
  <c r="K20" i="1"/>
  <c r="N30" i="2"/>
  <c r="N29" i="2"/>
  <c r="N31" i="2"/>
  <c r="N32" i="2"/>
  <c r="N19" i="1"/>
  <c r="M20" i="1"/>
  <c r="N20" i="1" l="1"/>
  <c r="M21" i="1"/>
  <c r="P23" i="1"/>
  <c r="O24" i="1"/>
  <c r="J20" i="1"/>
  <c r="P27" i="2" s="1"/>
  <c r="I21" i="1"/>
  <c r="L20" i="1"/>
  <c r="P34" i="2" s="1"/>
  <c r="K21" i="1"/>
  <c r="O39" i="2"/>
  <c r="O38" i="2"/>
  <c r="O37" i="2"/>
  <c r="O36" i="2"/>
  <c r="O31" i="2"/>
  <c r="O32" i="2"/>
  <c r="O29" i="2"/>
  <c r="O30" i="2"/>
  <c r="M22" i="1" l="1"/>
  <c r="N21" i="1"/>
  <c r="P24" i="1"/>
  <c r="O25" i="1"/>
  <c r="L21" i="1"/>
  <c r="Q34" i="2" s="1"/>
  <c r="K22" i="1"/>
  <c r="P36" i="2"/>
  <c r="P37" i="2"/>
  <c r="P38" i="2"/>
  <c r="P39" i="2"/>
  <c r="J21" i="1"/>
  <c r="Q27" i="2" s="1"/>
  <c r="I22" i="1"/>
  <c r="P29" i="2"/>
  <c r="P31" i="2"/>
  <c r="P32" i="2"/>
  <c r="P30" i="2"/>
  <c r="P25" i="1" l="1"/>
  <c r="O26" i="1"/>
  <c r="J22" i="1"/>
  <c r="R27" i="2" s="1"/>
  <c r="I23" i="1"/>
  <c r="Q36" i="2"/>
  <c r="Q39" i="2"/>
  <c r="Q37" i="2"/>
  <c r="Q38" i="2"/>
  <c r="N22" i="1"/>
  <c r="M23" i="1"/>
  <c r="Q31" i="2"/>
  <c r="Q29" i="2"/>
  <c r="Q32" i="2"/>
  <c r="Q30" i="2"/>
  <c r="K23" i="1"/>
  <c r="L22" i="1"/>
  <c r="R34" i="2" s="1"/>
  <c r="R29" i="2" l="1"/>
  <c r="R30" i="2"/>
  <c r="R31" i="2"/>
  <c r="R32" i="2"/>
  <c r="R39" i="2"/>
  <c r="R38" i="2"/>
  <c r="R37" i="2"/>
  <c r="R36" i="2"/>
  <c r="I24" i="1"/>
  <c r="J23" i="1"/>
  <c r="S27" i="2" s="1"/>
  <c r="P26" i="1"/>
  <c r="O27" i="1"/>
  <c r="K24" i="1"/>
  <c r="L23" i="1"/>
  <c r="S34" i="2" s="1"/>
  <c r="N23" i="1"/>
  <c r="M24" i="1"/>
  <c r="N24" i="1" l="1"/>
  <c r="M25" i="1"/>
  <c r="P27" i="1"/>
  <c r="O28" i="1"/>
  <c r="S37" i="2"/>
  <c r="S39" i="2"/>
  <c r="S38" i="2"/>
  <c r="S36" i="2"/>
  <c r="I25" i="1"/>
  <c r="J24" i="1"/>
  <c r="T27" i="2" s="1"/>
  <c r="K25" i="1"/>
  <c r="L24" i="1"/>
  <c r="T34" i="2" s="1"/>
  <c r="S32" i="2"/>
  <c r="S30" i="2"/>
  <c r="S31" i="2"/>
  <c r="S29" i="2"/>
  <c r="L25" i="1" l="1"/>
  <c r="U34" i="2" s="1"/>
  <c r="K26" i="1"/>
  <c r="T39" i="2"/>
  <c r="T37" i="2"/>
  <c r="T36" i="2"/>
  <c r="T38" i="2"/>
  <c r="T31" i="2"/>
  <c r="T32" i="2"/>
  <c r="T29" i="2"/>
  <c r="T30" i="2"/>
  <c r="I26" i="1"/>
  <c r="J25" i="1"/>
  <c r="U27" i="2" s="1"/>
  <c r="P28" i="1"/>
  <c r="O29" i="1"/>
  <c r="N25" i="1"/>
  <c r="M26" i="1"/>
  <c r="U36" i="2" l="1"/>
  <c r="U39" i="2"/>
  <c r="U38" i="2"/>
  <c r="U37" i="2"/>
  <c r="U29" i="2"/>
  <c r="U30" i="2"/>
  <c r="U31" i="2"/>
  <c r="U32" i="2"/>
  <c r="K27" i="1"/>
  <c r="L26" i="1"/>
  <c r="V34" i="2" s="1"/>
  <c r="N26" i="1"/>
  <c r="M27" i="1"/>
  <c r="P29" i="1"/>
  <c r="O30" i="1"/>
  <c r="J26" i="1"/>
  <c r="V27" i="2" s="1"/>
  <c r="I27" i="1"/>
  <c r="O31" i="1" l="1"/>
  <c r="P30" i="1"/>
  <c r="V38" i="2"/>
  <c r="V39" i="2"/>
  <c r="V36" i="2"/>
  <c r="V37" i="2"/>
  <c r="J27" i="1"/>
  <c r="W27" i="2" s="1"/>
  <c r="I28" i="1"/>
  <c r="V32" i="2"/>
  <c r="V30" i="2"/>
  <c r="V31" i="2"/>
  <c r="V29" i="2"/>
  <c r="M28" i="1"/>
  <c r="N27" i="1"/>
  <c r="K28" i="1"/>
  <c r="L27" i="1"/>
  <c r="W34" i="2" s="1"/>
  <c r="O32" i="1" l="1"/>
  <c r="P31" i="1"/>
  <c r="N28" i="1"/>
  <c r="M29" i="1"/>
  <c r="W37" i="2"/>
  <c r="W38" i="2"/>
  <c r="W39" i="2"/>
  <c r="W36" i="2"/>
  <c r="K29" i="1"/>
  <c r="L28" i="1"/>
  <c r="X34" i="2" s="1"/>
  <c r="I29" i="1"/>
  <c r="J28" i="1"/>
  <c r="X27" i="2" s="1"/>
  <c r="W29" i="2"/>
  <c r="W30" i="2"/>
  <c r="W31" i="2"/>
  <c r="W32" i="2"/>
  <c r="N29" i="1" l="1"/>
  <c r="M30" i="1"/>
  <c r="O33" i="1"/>
  <c r="P32" i="1"/>
  <c r="X31" i="2"/>
  <c r="X32" i="2"/>
  <c r="X30" i="2"/>
  <c r="X29" i="2"/>
  <c r="J29" i="1"/>
  <c r="Y27" i="2" s="1"/>
  <c r="I30" i="1"/>
  <c r="X39" i="2"/>
  <c r="X36" i="2"/>
  <c r="X37" i="2"/>
  <c r="X38" i="2"/>
  <c r="L29" i="1"/>
  <c r="Y34" i="2" s="1"/>
  <c r="K30" i="1"/>
  <c r="Y38" i="2" l="1"/>
  <c r="Y39" i="2"/>
  <c r="Y36" i="2"/>
  <c r="Y37" i="2"/>
  <c r="L30" i="1"/>
  <c r="Z34" i="2" s="1"/>
  <c r="K31" i="1"/>
  <c r="J30" i="1"/>
  <c r="Z27" i="2" s="1"/>
  <c r="I31" i="1"/>
  <c r="J31" i="1" s="1"/>
  <c r="Y32" i="2"/>
  <c r="Y30" i="2"/>
  <c r="Y29" i="2"/>
  <c r="Y31" i="2"/>
  <c r="P33" i="1"/>
  <c r="O34" i="1"/>
  <c r="N30" i="1"/>
  <c r="M31" i="1"/>
  <c r="Z37" i="2" l="1"/>
  <c r="Z36" i="2"/>
  <c r="Z39" i="2"/>
  <c r="Z38" i="2"/>
  <c r="N31" i="1"/>
  <c r="M32" i="1"/>
  <c r="P34" i="1"/>
  <c r="O35" i="1"/>
  <c r="Z32" i="2"/>
  <c r="Z29" i="2"/>
  <c r="Z30" i="2"/>
  <c r="Z31" i="2"/>
  <c r="AA27" i="2"/>
  <c r="K32" i="1"/>
  <c r="L31" i="1"/>
  <c r="AA34" i="2" s="1"/>
  <c r="L32" i="1" l="1"/>
  <c r="AB34" i="2" s="1"/>
  <c r="K33" i="1"/>
  <c r="AA36" i="2"/>
  <c r="AA37" i="2"/>
  <c r="AA39" i="2"/>
  <c r="AA38" i="2"/>
  <c r="AA29" i="2"/>
  <c r="AA32" i="2"/>
  <c r="AA31" i="2"/>
  <c r="AA30" i="2"/>
  <c r="P35" i="1"/>
  <c r="O36" i="1"/>
  <c r="M33" i="1"/>
  <c r="N32" i="1"/>
  <c r="AB36" i="2" l="1"/>
  <c r="AB39" i="2"/>
  <c r="AB37" i="2"/>
  <c r="AB38" i="2"/>
  <c r="O37" i="1"/>
  <c r="P36" i="1"/>
  <c r="L33" i="1"/>
  <c r="AC34" i="2" s="1"/>
  <c r="K34" i="1"/>
  <c r="M34" i="1"/>
  <c r="N33" i="1"/>
  <c r="M35" i="1" l="1"/>
  <c r="N34" i="1"/>
  <c r="AC39" i="2"/>
  <c r="AC36" i="2"/>
  <c r="AC37" i="2"/>
  <c r="AC38" i="2"/>
  <c r="L34" i="1"/>
  <c r="AD34" i="2" s="1"/>
  <c r="K35" i="1"/>
  <c r="O38" i="1"/>
  <c r="P37" i="1"/>
  <c r="O39" i="1" l="1"/>
  <c r="P38" i="1"/>
  <c r="N35" i="1"/>
  <c r="M36" i="1"/>
  <c r="L35" i="1"/>
  <c r="AE34" i="2" s="1"/>
  <c r="K36" i="1"/>
  <c r="AD39" i="2"/>
  <c r="AD37" i="2"/>
  <c r="AD38" i="2"/>
  <c r="AD36" i="2"/>
  <c r="N36" i="1" l="1"/>
  <c r="M37" i="1"/>
  <c r="L36" i="1"/>
  <c r="AF34" i="2" s="1"/>
  <c r="K37" i="1"/>
  <c r="AE37" i="2"/>
  <c r="AE39" i="2"/>
  <c r="AE36" i="2"/>
  <c r="AE38" i="2"/>
  <c r="P39" i="1"/>
  <c r="O40" i="1"/>
  <c r="AF39" i="2" l="1"/>
  <c r="AF38" i="2"/>
  <c r="AF37" i="2"/>
  <c r="AF36" i="2"/>
  <c r="L37" i="1"/>
  <c r="AG34" i="2" s="1"/>
  <c r="K38" i="1"/>
  <c r="M38" i="1"/>
  <c r="N37" i="1"/>
  <c r="P40" i="1"/>
  <c r="O41" i="1"/>
  <c r="P41" i="1" l="1"/>
  <c r="O42" i="1"/>
  <c r="N38" i="1"/>
  <c r="M39" i="1"/>
  <c r="K39" i="1"/>
  <c r="L38" i="1"/>
  <c r="AH34" i="2" s="1"/>
  <c r="AG37" i="2"/>
  <c r="AG38" i="2"/>
  <c r="AG39" i="2"/>
  <c r="AG36" i="2"/>
  <c r="P42" i="1" l="1"/>
  <c r="O43" i="1"/>
  <c r="AH37" i="2"/>
  <c r="AH39" i="2"/>
  <c r="AH38" i="2"/>
  <c r="AH36" i="2"/>
  <c r="K40" i="1"/>
  <c r="L39" i="1"/>
  <c r="AI34" i="2" s="1"/>
  <c r="N39" i="1"/>
  <c r="M40" i="1"/>
  <c r="AI39" i="2" l="1"/>
  <c r="AI38" i="2"/>
  <c r="AI36" i="2"/>
  <c r="AI37" i="2"/>
  <c r="O44" i="1"/>
  <c r="P43" i="1"/>
  <c r="N40" i="1"/>
  <c r="M41" i="1"/>
  <c r="K41" i="1"/>
  <c r="L40" i="1"/>
  <c r="AJ34" i="2" s="1"/>
  <c r="AJ39" i="2" l="1"/>
  <c r="AJ38" i="2"/>
  <c r="AJ37" i="2"/>
  <c r="AJ36" i="2"/>
  <c r="K42" i="1"/>
  <c r="L41" i="1"/>
  <c r="AK34" i="2" s="1"/>
  <c r="N41" i="1"/>
  <c r="M42" i="1"/>
  <c r="O45" i="1"/>
  <c r="P44" i="1"/>
  <c r="M43" i="1" l="1"/>
  <c r="N42" i="1"/>
  <c r="P45" i="1"/>
  <c r="O46" i="1"/>
  <c r="AK39" i="2"/>
  <c r="AK36" i="2"/>
  <c r="AK37" i="2"/>
  <c r="AK38" i="2"/>
  <c r="L42" i="1"/>
  <c r="AL34" i="2" s="1"/>
  <c r="K43" i="1"/>
  <c r="P46" i="1" l="1"/>
  <c r="O47" i="1"/>
  <c r="L43" i="1"/>
  <c r="AM34" i="2" s="1"/>
  <c r="K44" i="1"/>
  <c r="N43" i="1"/>
  <c r="M44" i="1"/>
  <c r="AL37" i="2"/>
  <c r="AL38" i="2"/>
  <c r="AL36" i="2"/>
  <c r="AL39" i="2"/>
  <c r="N44" i="1" l="1"/>
  <c r="M45" i="1"/>
  <c r="P47" i="1"/>
  <c r="O48" i="1"/>
  <c r="L44" i="1"/>
  <c r="AN34" i="2" s="1"/>
  <c r="K45" i="1"/>
  <c r="AM38" i="2"/>
  <c r="AM37" i="2"/>
  <c r="AM36" i="2"/>
  <c r="AM39" i="2"/>
  <c r="AN38" i="2" l="1"/>
  <c r="AN37" i="2"/>
  <c r="AN36" i="2"/>
  <c r="AN39" i="2"/>
  <c r="N45" i="1"/>
  <c r="M46" i="1"/>
  <c r="L45" i="1"/>
  <c r="AO34" i="2" s="1"/>
  <c r="K46" i="1"/>
  <c r="P48" i="1"/>
  <c r="O49" i="1"/>
  <c r="O50" i="1" l="1"/>
  <c r="P49" i="1"/>
  <c r="N46" i="1"/>
  <c r="M47" i="1"/>
  <c r="L46" i="1"/>
  <c r="AP34" i="2" s="1"/>
  <c r="K47" i="1"/>
  <c r="AO39" i="2"/>
  <c r="AO38" i="2"/>
  <c r="AO37" i="2"/>
  <c r="AO36" i="2"/>
  <c r="N47" i="1" l="1"/>
  <c r="M48" i="1"/>
  <c r="AP38" i="2"/>
  <c r="AP36" i="2"/>
  <c r="AP39" i="2"/>
  <c r="AP37" i="2"/>
  <c r="O51" i="1"/>
  <c r="P50" i="1"/>
  <c r="K48" i="1"/>
  <c r="L47" i="1"/>
  <c r="AQ34" i="2" s="1"/>
  <c r="N48" i="1" l="1"/>
  <c r="M49" i="1"/>
  <c r="AQ39" i="2"/>
  <c r="AQ37" i="2"/>
  <c r="AQ36" i="2"/>
  <c r="AQ38" i="2"/>
  <c r="L48" i="1"/>
  <c r="AR34" i="2" s="1"/>
  <c r="K49" i="1"/>
  <c r="O52" i="1"/>
  <c r="P51" i="1"/>
  <c r="O53" i="1" l="1"/>
  <c r="P52" i="1"/>
  <c r="N49" i="1"/>
  <c r="M50" i="1"/>
  <c r="K50" i="1"/>
  <c r="L49" i="1"/>
  <c r="AS34" i="2" s="1"/>
  <c r="AR37" i="2"/>
  <c r="AR39" i="2"/>
  <c r="AR38" i="2"/>
  <c r="AR36" i="2"/>
  <c r="N50" i="1" l="1"/>
  <c r="M51" i="1"/>
  <c r="AS36" i="2"/>
  <c r="AS37" i="2"/>
  <c r="AS38" i="2"/>
  <c r="AS39" i="2"/>
  <c r="L50" i="1"/>
  <c r="AT34" i="2" s="1"/>
  <c r="K51" i="1"/>
  <c r="O54" i="1"/>
  <c r="P53" i="1"/>
  <c r="O55" i="1" l="1"/>
  <c r="P54" i="1"/>
  <c r="N51" i="1"/>
  <c r="M52" i="1"/>
  <c r="L51" i="1"/>
  <c r="AU34" i="2" s="1"/>
  <c r="K52" i="1"/>
  <c r="AT39" i="2"/>
  <c r="AT37" i="2"/>
  <c r="AT36" i="2"/>
  <c r="AT38" i="2"/>
  <c r="P55" i="1" l="1"/>
  <c r="O56" i="1"/>
  <c r="L52" i="1"/>
  <c r="AV34" i="2" s="1"/>
  <c r="K53" i="1"/>
  <c r="AU38" i="2"/>
  <c r="AU37" i="2"/>
  <c r="AU36" i="2"/>
  <c r="AU39" i="2"/>
  <c r="N52" i="1"/>
  <c r="M53" i="1"/>
  <c r="AV38" i="2" l="1"/>
  <c r="AV39" i="2"/>
  <c r="AV37" i="2"/>
  <c r="AV36" i="2"/>
  <c r="M54" i="1"/>
  <c r="N53" i="1"/>
  <c r="P56" i="1"/>
  <c r="O57" i="1"/>
  <c r="L53" i="1"/>
  <c r="AW34" i="2" s="1"/>
  <c r="K54" i="1"/>
  <c r="AW36" i="2" l="1"/>
  <c r="AW37" i="2"/>
  <c r="AW39" i="2"/>
  <c r="AW38" i="2"/>
  <c r="N54" i="1"/>
  <c r="M55" i="1"/>
  <c r="K55" i="1"/>
  <c r="L55" i="1" s="1"/>
  <c r="AY34" i="2" s="1"/>
  <c r="L54" i="1"/>
  <c r="AX34" i="2" s="1"/>
  <c r="P57" i="1"/>
  <c r="O58" i="1"/>
  <c r="AY36" i="2" l="1"/>
  <c r="AY38" i="2"/>
  <c r="AY37" i="2"/>
  <c r="AY39" i="2"/>
  <c r="P58" i="1"/>
  <c r="O59" i="1"/>
  <c r="AX39" i="2"/>
  <c r="AX36" i="2"/>
  <c r="AX37" i="2"/>
  <c r="AX38" i="2"/>
  <c r="N55" i="1"/>
  <c r="M56" i="1"/>
  <c r="N56" i="1" l="1"/>
  <c r="M57" i="1"/>
  <c r="O60" i="1"/>
  <c r="P59" i="1"/>
  <c r="O61" i="1" l="1"/>
  <c r="P60" i="1"/>
  <c r="N57" i="1"/>
  <c r="M58" i="1"/>
  <c r="M59" i="1" l="1"/>
  <c r="N58" i="1"/>
  <c r="P61" i="1"/>
  <c r="O62" i="1"/>
  <c r="P62" i="1" l="1"/>
  <c r="O63" i="1"/>
  <c r="M60" i="1"/>
  <c r="N59" i="1"/>
  <c r="N60" i="1" l="1"/>
  <c r="M61" i="1"/>
  <c r="O64" i="1"/>
  <c r="P63" i="1"/>
  <c r="O65" i="1" l="1"/>
  <c r="P64" i="1"/>
  <c r="N61" i="1"/>
  <c r="M62" i="1"/>
  <c r="N62" i="1" l="1"/>
  <c r="M63" i="1"/>
  <c r="P65" i="1"/>
  <c r="O66" i="1"/>
  <c r="P66" i="1" l="1"/>
  <c r="O67" i="1"/>
  <c r="N63" i="1"/>
  <c r="M64" i="1"/>
  <c r="N64" i="1" l="1"/>
  <c r="M65" i="1"/>
  <c r="P67" i="1"/>
  <c r="O68" i="1"/>
  <c r="O69" i="1" l="1"/>
  <c r="P68" i="1"/>
  <c r="M66" i="1"/>
  <c r="N65" i="1"/>
  <c r="O70" i="1" l="1"/>
  <c r="P69" i="1"/>
  <c r="N66" i="1"/>
  <c r="M67" i="1"/>
  <c r="O71" i="1" l="1"/>
  <c r="P70" i="1"/>
  <c r="N67" i="1"/>
  <c r="M68" i="1"/>
  <c r="M69" i="1" l="1"/>
  <c r="N68" i="1"/>
  <c r="P71" i="1"/>
  <c r="O72" i="1"/>
  <c r="P72" i="1" l="1"/>
  <c r="O73" i="1"/>
  <c r="M70" i="1"/>
  <c r="N69" i="1"/>
  <c r="N70" i="1" l="1"/>
  <c r="M71" i="1"/>
  <c r="P73" i="1"/>
  <c r="O74" i="1"/>
  <c r="P74" i="1" l="1"/>
  <c r="O75" i="1"/>
  <c r="N71" i="1"/>
  <c r="M72" i="1"/>
  <c r="N72" i="1" l="1"/>
  <c r="M73" i="1"/>
  <c r="P75" i="1"/>
  <c r="O76" i="1"/>
  <c r="P76" i="1" l="1"/>
  <c r="O77" i="1"/>
  <c r="N73" i="1"/>
  <c r="M74" i="1"/>
  <c r="N74" i="1" l="1"/>
  <c r="M75" i="1"/>
  <c r="P77" i="1"/>
  <c r="O78" i="1"/>
  <c r="P78" i="1" l="1"/>
  <c r="O79" i="1"/>
  <c r="N75" i="1"/>
  <c r="M76" i="1"/>
  <c r="N76" i="1" l="1"/>
  <c r="M77" i="1"/>
  <c r="P79" i="1"/>
  <c r="O80" i="1"/>
  <c r="P80" i="1" l="1"/>
  <c r="O81" i="1"/>
  <c r="N77" i="1"/>
  <c r="M78" i="1"/>
  <c r="N78" i="1" l="1"/>
  <c r="M79" i="1"/>
  <c r="P81" i="1"/>
  <c r="O82" i="1"/>
  <c r="P82" i="1" l="1"/>
  <c r="O83" i="1"/>
  <c r="M80" i="1"/>
  <c r="N79" i="1"/>
  <c r="P83" i="1" l="1"/>
  <c r="O84" i="1"/>
  <c r="N80" i="1"/>
  <c r="M81" i="1"/>
  <c r="M82" i="1" l="1"/>
  <c r="N81" i="1"/>
  <c r="O85" i="1"/>
  <c r="P84" i="1"/>
  <c r="M83" i="1" l="1"/>
  <c r="N82" i="1"/>
  <c r="O86" i="1"/>
  <c r="P85" i="1"/>
  <c r="O87" i="1" l="1"/>
  <c r="P86" i="1"/>
  <c r="N83" i="1"/>
  <c r="M84" i="1"/>
  <c r="N84" i="1" l="1"/>
  <c r="M85" i="1"/>
  <c r="P87" i="1"/>
  <c r="O88" i="1"/>
  <c r="P88" i="1" l="1"/>
  <c r="O89" i="1"/>
  <c r="M86" i="1"/>
  <c r="N85" i="1"/>
  <c r="N86" i="1" l="1"/>
  <c r="M87" i="1"/>
  <c r="P89" i="1"/>
  <c r="O90" i="1"/>
  <c r="P90" i="1" l="1"/>
  <c r="O91" i="1"/>
  <c r="N87" i="1"/>
  <c r="M88" i="1"/>
  <c r="N88" i="1" l="1"/>
  <c r="M89" i="1"/>
  <c r="O92" i="1"/>
  <c r="P91" i="1"/>
  <c r="N89" i="1" l="1"/>
  <c r="M90" i="1"/>
  <c r="P92" i="1"/>
  <c r="O93" i="1"/>
  <c r="P93" i="1" l="1"/>
  <c r="O94" i="1"/>
  <c r="N90" i="1"/>
  <c r="M91" i="1"/>
  <c r="M92" i="1" l="1"/>
  <c r="N91" i="1"/>
  <c r="P94" i="1"/>
  <c r="O95" i="1"/>
  <c r="P95" i="1" l="1"/>
  <c r="O96" i="1"/>
  <c r="N92" i="1"/>
  <c r="M93" i="1"/>
  <c r="N93" i="1" l="1"/>
  <c r="M94" i="1"/>
  <c r="O97" i="1"/>
  <c r="P96" i="1"/>
  <c r="P97" i="1" l="1"/>
  <c r="O98" i="1"/>
  <c r="N94" i="1"/>
  <c r="M95" i="1"/>
  <c r="O99" i="1" l="1"/>
  <c r="P98" i="1"/>
  <c r="N95" i="1"/>
  <c r="M96" i="1"/>
  <c r="N96" i="1" l="1"/>
  <c r="M97" i="1"/>
  <c r="P99" i="1"/>
  <c r="O100" i="1"/>
  <c r="O101" i="1" l="1"/>
  <c r="P100" i="1"/>
  <c r="N97" i="1"/>
  <c r="M98" i="1"/>
  <c r="O102" i="1" l="1"/>
  <c r="P101" i="1"/>
  <c r="N98" i="1"/>
  <c r="M99" i="1"/>
  <c r="N99" i="1" l="1"/>
  <c r="M100" i="1"/>
  <c r="O103" i="1"/>
  <c r="P102" i="1"/>
  <c r="P103" i="1" l="1"/>
  <c r="O104" i="1"/>
  <c r="N100" i="1"/>
  <c r="M101" i="1"/>
  <c r="M102" i="1" l="1"/>
  <c r="N101" i="1"/>
  <c r="P104" i="1"/>
  <c r="O105" i="1"/>
  <c r="P105" i="1" l="1"/>
  <c r="O106" i="1"/>
  <c r="N102" i="1"/>
  <c r="M103" i="1"/>
  <c r="N103" i="1" s="1"/>
  <c r="P106" i="1" l="1"/>
  <c r="O107" i="1"/>
  <c r="P107" i="1" l="1"/>
  <c r="O108" i="1"/>
  <c r="P108" i="1" l="1"/>
  <c r="O109" i="1"/>
  <c r="P109" i="1" l="1"/>
  <c r="O110" i="1"/>
  <c r="O111" i="1" l="1"/>
  <c r="P110" i="1"/>
  <c r="O112" i="1" l="1"/>
  <c r="P111" i="1"/>
  <c r="O113" i="1" l="1"/>
  <c r="P112" i="1"/>
  <c r="O114" i="1" l="1"/>
  <c r="P113" i="1"/>
  <c r="P114" i="1" l="1"/>
  <c r="O115" i="1"/>
  <c r="P115" i="1" l="1"/>
  <c r="O116" i="1"/>
  <c r="O117" i="1" l="1"/>
  <c r="P116" i="1"/>
  <c r="O118" i="1" l="1"/>
  <c r="P117" i="1"/>
  <c r="O119" i="1" l="1"/>
  <c r="P118" i="1"/>
  <c r="P119" i="1" l="1"/>
  <c r="O120" i="1"/>
  <c r="P120" i="1" l="1"/>
  <c r="O121" i="1"/>
  <c r="P121" i="1" l="1"/>
  <c r="O122" i="1"/>
  <c r="P122" i="1" l="1"/>
  <c r="O123" i="1"/>
  <c r="O124" i="1" l="1"/>
  <c r="P123" i="1"/>
  <c r="P124" i="1" l="1"/>
  <c r="O125" i="1"/>
  <c r="P125" i="1" l="1"/>
  <c r="O126" i="1"/>
  <c r="P126" i="1" l="1"/>
  <c r="O127" i="1"/>
  <c r="P127" i="1" l="1"/>
  <c r="O128" i="1"/>
  <c r="O129" i="1" l="1"/>
  <c r="P128" i="1"/>
  <c r="P129" i="1" l="1"/>
  <c r="O130" i="1"/>
  <c r="P130" i="1" l="1"/>
  <c r="O131" i="1"/>
  <c r="P131" i="1" l="1"/>
  <c r="O132" i="1"/>
  <c r="O133" i="1" l="1"/>
  <c r="P132" i="1"/>
  <c r="O134" i="1" l="1"/>
  <c r="P133" i="1"/>
  <c r="O135" i="1" l="1"/>
  <c r="P134" i="1"/>
  <c r="P135" i="1" l="1"/>
  <c r="O136" i="1"/>
  <c r="P136" i="1" l="1"/>
  <c r="O137" i="1"/>
  <c r="P137" i="1" l="1"/>
  <c r="O138" i="1"/>
  <c r="P138" i="1" l="1"/>
  <c r="O139" i="1"/>
  <c r="O140" i="1" l="1"/>
  <c r="P139" i="1"/>
  <c r="P140" i="1" l="1"/>
  <c r="O141" i="1"/>
  <c r="P141" i="1" l="1"/>
  <c r="O142" i="1"/>
  <c r="P142" i="1" l="1"/>
  <c r="O143" i="1"/>
  <c r="O144" i="1" l="1"/>
  <c r="P143" i="1"/>
  <c r="P144" i="1" l="1"/>
  <c r="O145" i="1"/>
  <c r="P145" i="1" l="1"/>
  <c r="O146" i="1"/>
  <c r="P146" i="1" l="1"/>
  <c r="O147" i="1"/>
  <c r="P147" i="1" l="1"/>
  <c r="O148" i="1"/>
  <c r="O149" i="1" l="1"/>
  <c r="P148" i="1"/>
  <c r="O150" i="1" l="1"/>
  <c r="P149" i="1"/>
  <c r="O151" i="1" l="1"/>
  <c r="P150" i="1"/>
  <c r="P151" i="1" l="1"/>
  <c r="O152" i="1"/>
  <c r="P152" i="1" l="1"/>
  <c r="O153" i="1"/>
  <c r="P153" i="1" l="1"/>
  <c r="O154" i="1"/>
  <c r="P154" i="1" l="1"/>
  <c r="O155" i="1"/>
  <c r="P155" i="1" l="1"/>
  <c r="O156" i="1"/>
  <c r="O157" i="1" l="1"/>
  <c r="P156" i="1"/>
  <c r="P157" i="1" l="1"/>
  <c r="O158" i="1"/>
  <c r="O159" i="1" l="1"/>
  <c r="P158" i="1"/>
  <c r="P159" i="1" l="1"/>
  <c r="O160" i="1"/>
  <c r="P160" i="1" l="1"/>
  <c r="O161" i="1"/>
  <c r="P161" i="1" l="1"/>
  <c r="O162" i="1"/>
  <c r="O163" i="1" l="1"/>
  <c r="P162" i="1"/>
  <c r="P163" i="1" l="1"/>
  <c r="O164" i="1"/>
  <c r="O165" i="1" l="1"/>
  <c r="P164" i="1"/>
  <c r="O166" i="1" l="1"/>
  <c r="P165" i="1"/>
  <c r="O167" i="1" l="1"/>
  <c r="P166" i="1"/>
  <c r="P167" i="1" l="1"/>
  <c r="O168" i="1"/>
  <c r="P168" i="1" l="1"/>
  <c r="O169" i="1"/>
  <c r="P169" i="1" l="1"/>
  <c r="O170" i="1"/>
  <c r="P170" i="1" l="1"/>
  <c r="O171" i="1"/>
  <c r="P171" i="1" l="1"/>
  <c r="O172" i="1"/>
  <c r="P172" i="1" l="1"/>
  <c r="O173" i="1"/>
  <c r="P173" i="1" l="1"/>
  <c r="O174" i="1"/>
  <c r="P174" i="1" l="1"/>
  <c r="O175" i="1"/>
  <c r="O176" i="1" l="1"/>
  <c r="P175" i="1"/>
  <c r="P176" i="1" l="1"/>
  <c r="O177" i="1"/>
  <c r="O178" i="1" l="1"/>
  <c r="P177" i="1"/>
  <c r="P178" i="1" l="1"/>
  <c r="O179" i="1"/>
  <c r="O180" i="1" l="1"/>
  <c r="P179" i="1"/>
  <c r="O181" i="1" l="1"/>
  <c r="P180" i="1"/>
  <c r="O182" i="1" l="1"/>
  <c r="P181" i="1"/>
  <c r="O183" i="1" l="1"/>
  <c r="P182" i="1"/>
  <c r="P183" i="1" l="1"/>
  <c r="O184" i="1"/>
  <c r="P184" i="1" l="1"/>
  <c r="O185" i="1"/>
  <c r="P185" i="1" l="1"/>
  <c r="O186" i="1"/>
  <c r="P186" i="1" l="1"/>
  <c r="O187" i="1"/>
  <c r="P187" i="1" l="1"/>
  <c r="O188" i="1"/>
  <c r="P188" i="1" l="1"/>
  <c r="O189" i="1"/>
  <c r="P189" i="1" l="1"/>
  <c r="O190" i="1"/>
  <c r="O191" i="1" l="1"/>
  <c r="P190" i="1"/>
  <c r="O192" i="1" l="1"/>
  <c r="P191" i="1"/>
  <c r="P192" i="1" l="1"/>
  <c r="O193" i="1"/>
  <c r="P193" i="1" l="1"/>
  <c r="O194" i="1"/>
  <c r="O195" i="1" l="1"/>
  <c r="P194" i="1"/>
  <c r="P195" i="1" l="1"/>
  <c r="O196" i="1"/>
  <c r="O197" i="1" l="1"/>
  <c r="P196" i="1"/>
  <c r="O198" i="1" l="1"/>
  <c r="P197" i="1"/>
  <c r="O199" i="1" l="1"/>
  <c r="P199" i="1" s="1"/>
  <c r="P19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Wolfgang</author>
  </authors>
  <commentList>
    <comment ref="O2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Temperaturkoeffizient: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Wolfgang</author>
  </authors>
  <commentList>
    <comment ref="O2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Temperaturkoeffizient: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<sst xmlns="http://schemas.openxmlformats.org/spreadsheetml/2006/main" count="260" uniqueCount="86">
  <si>
    <t>E-Reihen</t>
  </si>
  <si>
    <t>Toleranz</t>
  </si>
  <si>
    <t>Wert</t>
  </si>
  <si>
    <t>Widerstand</t>
  </si>
  <si>
    <t>Berechnung</t>
  </si>
  <si>
    <t>Widerstandwerte einer E-Reihe</t>
  </si>
  <si>
    <t>0,1 bis 1</t>
  </si>
  <si>
    <t>Dekade</t>
  </si>
  <si>
    <t>1 bis 10</t>
  </si>
  <si>
    <t>10 bis 100</t>
  </si>
  <si>
    <t>100 bis 1000</t>
  </si>
  <si>
    <t>E12-Reihe</t>
  </si>
  <si>
    <t>E6-Reihe</t>
  </si>
  <si>
    <t>E3-Reihe</t>
  </si>
  <si>
    <t>E24-Reihe</t>
  </si>
  <si>
    <t>E48-Reihe</t>
  </si>
  <si>
    <t>Farbcode von Widerständen</t>
  </si>
  <si>
    <t>Vier Ringe</t>
  </si>
  <si>
    <t>Farbe</t>
  </si>
  <si>
    <t>1. Ring</t>
  </si>
  <si>
    <t>2. Ring</t>
  </si>
  <si>
    <t>3. Ring</t>
  </si>
  <si>
    <t>4. Ring</t>
  </si>
  <si>
    <t>Widerstandswert in Ohm</t>
  </si>
  <si>
    <t>Silber</t>
  </si>
  <si>
    <t>Gold</t>
  </si>
  <si>
    <t>Schwarz</t>
  </si>
  <si>
    <t>Braun</t>
  </si>
  <si>
    <t>Rot</t>
  </si>
  <si>
    <t>Orange</t>
  </si>
  <si>
    <t>Gelb</t>
  </si>
  <si>
    <t>Grün</t>
  </si>
  <si>
    <t>Blau</t>
  </si>
  <si>
    <t>Violett</t>
  </si>
  <si>
    <t>Grau</t>
  </si>
  <si>
    <t>Weiß</t>
  </si>
  <si>
    <t>3. Ring (Multiplikator)</t>
  </si>
  <si>
    <t>Sechs Ringe</t>
  </si>
  <si>
    <t>4. Ring (Multiplikator)</t>
  </si>
  <si>
    <t>5. Ring</t>
  </si>
  <si>
    <t>6. Ring</t>
  </si>
  <si>
    <t>Temp. K.</t>
  </si>
  <si>
    <t>200 10^-6K-1</t>
  </si>
  <si>
    <t>100 10^-6K-1</t>
  </si>
  <si>
    <t>50 10^-6K-1</t>
  </si>
  <si>
    <t>15 10^-6K-1</t>
  </si>
  <si>
    <t>25 10^-6K-1</t>
  </si>
  <si>
    <t>10 10^-6K-1</t>
  </si>
  <si>
    <t>5 10^-6K-1</t>
  </si>
  <si>
    <t>x</t>
  </si>
  <si>
    <t>Zehner</t>
  </si>
  <si>
    <t>Einer</t>
  </si>
  <si>
    <t>Multiplikator</t>
  </si>
  <si>
    <t>Abweichung:</t>
  </si>
  <si>
    <t>Höchstwert:</t>
  </si>
  <si>
    <t>Mindestwert:</t>
  </si>
  <si>
    <t>Hunderter</t>
  </si>
  <si>
    <t>Kiloohm:</t>
  </si>
  <si>
    <t>Megaohm:</t>
  </si>
  <si>
    <t>Reihenschaltung</t>
  </si>
  <si>
    <t>R1</t>
  </si>
  <si>
    <t>R2</t>
  </si>
  <si>
    <t>R3</t>
  </si>
  <si>
    <t>R4</t>
  </si>
  <si>
    <t>U1</t>
  </si>
  <si>
    <t>U2</t>
  </si>
  <si>
    <t>U3</t>
  </si>
  <si>
    <t>U4</t>
  </si>
  <si>
    <t>U</t>
  </si>
  <si>
    <t xml:space="preserve"> +</t>
  </si>
  <si>
    <t xml:space="preserve"> -</t>
  </si>
  <si>
    <t>R</t>
  </si>
  <si>
    <t>I</t>
  </si>
  <si>
    <t>U= R*I</t>
  </si>
  <si>
    <t>I=</t>
  </si>
  <si>
    <t>R=</t>
  </si>
  <si>
    <t>R= Widerstand in Ohm</t>
  </si>
  <si>
    <t>Ohmsches Gesetz</t>
  </si>
  <si>
    <t>U= Spannung in Volt</t>
  </si>
  <si>
    <t>Rges=</t>
  </si>
  <si>
    <t xml:space="preserve">        U ges</t>
  </si>
  <si>
    <t>Parallelschaltung</t>
  </si>
  <si>
    <t>Verlustleistung</t>
  </si>
  <si>
    <t>P= U*I</t>
  </si>
  <si>
    <t>P=Leistung in Watt</t>
  </si>
  <si>
    <t>I= Strom in Ampere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</si>
</sst>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5">
    <numFmt numFmtId="164" formatCode="\±#,##0.00&quot;%&quot;"/>
    <numFmt numFmtId="165" formatCode="\&gt;\±#,##0.00&quot;%&quot;"/>
    <numFmt numFmtId="166" formatCode="&quot;E&quot;#,##0"/>
    <numFmt numFmtId="167" formatCode="#,##0.0&quot; Ohm&quot;"/>
    <numFmt numFmtId="168" formatCode="#,##0.00&quot; Ohm&quot;"/>
    <numFmt numFmtId="169" formatCode="&quot;±&quot;\ 0%"/>
    <numFmt numFmtId="170" formatCode="&quot;±&quot;#,##0.00&quot; %&quot;"/>
    <numFmt numFmtId="171" formatCode="General&quot; Ohm&quot;"/>
    <numFmt numFmtId="172" formatCode="&quot;U1=&quot;#,##0.0&quot; Volt&quot;"/>
    <numFmt numFmtId="173" formatCode="&quot;U2=&quot;#,##0.0&quot; Volt&quot;"/>
    <numFmt numFmtId="174" formatCode="&quot;U3=&quot;#,##0.0&quot; Volt&quot;"/>
    <numFmt numFmtId="175" formatCode="&quot;U4=&quot;#,##0.0&quot; Volt&quot;"/>
    <numFmt numFmtId="176" formatCode="&quot;R1=&quot;#,##0.0&quot; Ohm&quot;"/>
    <numFmt numFmtId="177" formatCode="&quot;R2=&quot;#,##0.0&quot; Ohm&quot;"/>
    <numFmt numFmtId="178" formatCode="&quot;R3=&quot;#,##0.0&quot; Ohm&quot;"/>
    <numFmt numFmtId="179" formatCode="&quot;R4=&quot;#,##0.0&quot; Ohm&quot;"/>
    <numFmt numFmtId="180" formatCode="#,##0.0"/>
    <numFmt numFmtId="181" formatCode="&quot;Rges=&quot;#,##0.0&quot; Ohm&quot;"/>
    <numFmt numFmtId="182" formatCode="&quot;U=&quot;#,##0.0&quot; Volt&quot;"/>
    <numFmt numFmtId="183" formatCode="&quot;Iges=&quot;#,##0.0000&quot; Ampere&quot;"/>
    <numFmt numFmtId="184" formatCode="&quot;Iges=&quot;#,##0.0&quot; mA&quot;"/>
    <numFmt numFmtId="185" formatCode="&quot;Uges=&quot;#,##0.0&quot; Volt&quot;"/>
    <numFmt numFmtId="186" formatCode="&quot;Iges=&quot;#,##0.0000&quot; A&quot;"/>
    <numFmt numFmtId="187" formatCode="&quot;U 1-3=&quot;#,##0.0&quot; Volt&quot;"/>
    <numFmt numFmtId="188" formatCode="&quot;U 1-2=&quot;#,##0.0&quot; Volt&quot;"/>
    <numFmt numFmtId="189" formatCode="&quot;Verlustleistung=&quot;#,##0.00000&quot; Watt&quot;"/>
    <numFmt numFmtId="190" formatCode="#,##0.00000&quot; Watt&quot;"/>
    <numFmt numFmtId="191" formatCode="&quot;I1=&quot;#,##0.0000&quot; A&quot;"/>
    <numFmt numFmtId="192" formatCode="&quot;P1=&quot;#,##0.000&quot; W&quot;"/>
    <numFmt numFmtId="193" formatCode="&quot;I2=&quot;#,##0.0000&quot; A&quot;"/>
    <numFmt numFmtId="194" formatCode="&quot;P2=&quot;#,##0.000&quot; W&quot;"/>
    <numFmt numFmtId="195" formatCode="&quot;I3=&quot;#,##0.0000&quot; A&quot;"/>
    <numFmt numFmtId="196" formatCode="&quot;P3=&quot;#,##0.000&quot; W&quot;"/>
    <numFmt numFmtId="197" formatCode="&quot;I4=&quot;#,##0.0000&quot; A&quot;"/>
    <numFmt numFmtId="198" formatCode="&quot;P4=&quot;#,##0.000&quot; W&quot;"/>
  </numFmts>
  <fonts count="12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00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6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7" fontId="0" fillId="0" borderId="1" xfId="0" applyNumberFormat="1" applyBorder="1" applyAlignment="1">
      <alignment horizontal="center"/>
    </xf>
    <xf numFmtId="168" fontId="0" fillId="0" borderId="1" xfId="0" applyNumberFormat="1" applyBorder="1"/>
    <xf numFmtId="167" fontId="0" fillId="0" borderId="1" xfId="0" applyNumberFormat="1" applyBorder="1"/>
    <xf numFmtId="0" fontId="0" fillId="0" borderId="2" xfId="0" applyBorder="1" applyAlignment="1">
      <alignment horizontal="center"/>
    </xf>
    <xf numFmtId="167" fontId="0" fillId="0" borderId="0" xfId="0" applyNumberFormat="1" applyAlignment="1">
      <alignment horizontal="center"/>
    </xf>
    <xf numFmtId="168" fontId="0" fillId="0" borderId="0" xfId="0" applyNumberFormat="1"/>
    <xf numFmtId="167" fontId="0" fillId="0" borderId="0" xfId="0" applyNumberFormat="1"/>
    <xf numFmtId="0" fontId="5" fillId="0" borderId="0" xfId="0" applyFont="1" applyAlignment="1">
      <alignment horizontal="left"/>
    </xf>
    <xf numFmtId="0" fontId="0" fillId="2" borderId="0" xfId="0" applyFill="1"/>
    <xf numFmtId="0" fontId="3" fillId="2" borderId="0" xfId="0" applyFont="1" applyFill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0" borderId="1" xfId="0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0" fillId="11" borderId="1" xfId="0" applyFill="1" applyBorder="1"/>
    <xf numFmtId="0" fontId="0" fillId="12" borderId="1" xfId="0" applyFill="1" applyBorder="1"/>
    <xf numFmtId="0" fontId="0" fillId="13" borderId="1" xfId="0" applyFill="1" applyBorder="1"/>
    <xf numFmtId="0" fontId="0" fillId="14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15" borderId="1" xfId="0" applyFill="1" applyBorder="1"/>
    <xf numFmtId="169" fontId="0" fillId="15" borderId="1" xfId="0" applyNumberFormat="1" applyFill="1" applyBorder="1"/>
    <xf numFmtId="170" fontId="0" fillId="15" borderId="1" xfId="0" applyNumberFormat="1" applyFill="1" applyBorder="1"/>
    <xf numFmtId="0" fontId="0" fillId="14" borderId="4" xfId="0" applyFill="1" applyBorder="1" applyAlignment="1">
      <alignment horizontal="center"/>
    </xf>
    <xf numFmtId="0" fontId="5" fillId="2" borderId="0" xfId="0" applyFont="1" applyFill="1"/>
    <xf numFmtId="0" fontId="0" fillId="15" borderId="1" xfId="0" applyFill="1" applyBorder="1" applyAlignment="1">
      <alignment horizontal="center"/>
    </xf>
    <xf numFmtId="3" fontId="0" fillId="15" borderId="1" xfId="0" applyNumberFormat="1" applyFill="1" applyBorder="1"/>
    <xf numFmtId="0" fontId="0" fillId="9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18" borderId="1" xfId="0" applyFill="1" applyBorder="1"/>
    <xf numFmtId="171" fontId="0" fillId="2" borderId="0" xfId="0" applyNumberFormat="1" applyFill="1"/>
    <xf numFmtId="170" fontId="0" fillId="6" borderId="1" xfId="0" applyNumberFormat="1" applyFill="1" applyBorder="1" applyAlignment="1">
      <alignment horizontal="center"/>
    </xf>
    <xf numFmtId="3" fontId="0" fillId="9" borderId="1" xfId="0" applyNumberFormat="1" applyFill="1" applyBorder="1" applyAlignment="1">
      <alignment horizontal="center"/>
    </xf>
    <xf numFmtId="164" fontId="0" fillId="15" borderId="1" xfId="0" applyNumberFormat="1" applyFill="1" applyBorder="1"/>
    <xf numFmtId="0" fontId="4" fillId="12" borderId="0" xfId="0" applyFont="1" applyFill="1" applyAlignment="1">
      <alignment horizontal="center"/>
    </xf>
    <xf numFmtId="0" fontId="0" fillId="12" borderId="0" xfId="0" applyFill="1"/>
    <xf numFmtId="0" fontId="0" fillId="12" borderId="0" xfId="0" applyFill="1" applyAlignment="1">
      <alignment horizontal="center"/>
    </xf>
    <xf numFmtId="0" fontId="0" fillId="17" borderId="1" xfId="0" applyFill="1" applyBorder="1" applyAlignment="1">
      <alignment horizontal="center"/>
    </xf>
    <xf numFmtId="0" fontId="3" fillId="17" borderId="1" xfId="0" applyFont="1" applyFill="1" applyBorder="1" applyAlignment="1">
      <alignment horizontal="center"/>
    </xf>
    <xf numFmtId="0" fontId="3" fillId="19" borderId="1" xfId="0" applyFont="1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165" fontId="0" fillId="21" borderId="1" xfId="0" applyNumberFormat="1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167" fontId="0" fillId="22" borderId="1" xfId="0" applyNumberFormat="1" applyFill="1" applyBorder="1" applyAlignment="1">
      <alignment horizontal="center"/>
    </xf>
    <xf numFmtId="168" fontId="0" fillId="22" borderId="1" xfId="0" applyNumberFormat="1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4" fontId="0" fillId="23" borderId="1" xfId="0" applyNumberFormat="1" applyFill="1" applyBorder="1" applyAlignment="1">
      <alignment horizontal="center"/>
    </xf>
    <xf numFmtId="170" fontId="0" fillId="23" borderId="1" xfId="0" applyNumberFormat="1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0" fontId="7" fillId="23" borderId="1" xfId="0" applyFont="1" applyFill="1" applyBorder="1" applyAlignment="1">
      <alignment horizontal="center"/>
    </xf>
    <xf numFmtId="0" fontId="9" fillId="12" borderId="0" xfId="0" applyFont="1" applyFill="1"/>
    <xf numFmtId="0" fontId="5" fillId="24" borderId="0" xfId="0" applyFont="1" applyFill="1"/>
    <xf numFmtId="0" fontId="0" fillId="24" borderId="0" xfId="0" applyFill="1"/>
    <xf numFmtId="0" fontId="0" fillId="24" borderId="14" xfId="0" applyFill="1" applyBorder="1"/>
    <xf numFmtId="0" fontId="0" fillId="24" borderId="16" xfId="0" applyFill="1" applyBorder="1"/>
    <xf numFmtId="0" fontId="0" fillId="24" borderId="11" xfId="0" applyFill="1" applyBorder="1"/>
    <xf numFmtId="0" fontId="0" fillId="24" borderId="12" xfId="0" applyFill="1" applyBorder="1"/>
    <xf numFmtId="0" fontId="0" fillId="24" borderId="9" xfId="0" applyFill="1" applyBorder="1"/>
    <xf numFmtId="0" fontId="0" fillId="24" borderId="0" xfId="0" applyFill="1" applyAlignment="1">
      <alignment horizontal="left"/>
    </xf>
    <xf numFmtId="0" fontId="0" fillId="24" borderId="23" xfId="0" applyFill="1" applyBorder="1"/>
    <xf numFmtId="180" fontId="0" fillId="24" borderId="0" xfId="0" applyNumberFormat="1" applyFill="1"/>
    <xf numFmtId="182" fontId="0" fillId="23" borderId="1" xfId="0" applyNumberFormat="1" applyFill="1" applyBorder="1" applyAlignment="1">
      <alignment horizontal="center"/>
    </xf>
    <xf numFmtId="0" fontId="0" fillId="24" borderId="0" xfId="0" applyFill="1" applyAlignment="1">
      <alignment horizontal="center"/>
    </xf>
    <xf numFmtId="0" fontId="0" fillId="24" borderId="6" xfId="0" applyFill="1" applyBorder="1"/>
    <xf numFmtId="0" fontId="0" fillId="24" borderId="15" xfId="0" applyFill="1" applyBorder="1"/>
    <xf numFmtId="0" fontId="0" fillId="24" borderId="0" xfId="0" applyFill="1" applyAlignment="1">
      <alignment horizontal="center" vertical="center" textRotation="90"/>
    </xf>
    <xf numFmtId="0" fontId="0" fillId="24" borderId="3" xfId="0" applyFill="1" applyBorder="1"/>
    <xf numFmtId="0" fontId="0" fillId="24" borderId="13" xfId="0" applyFill="1" applyBorder="1"/>
    <xf numFmtId="0" fontId="0" fillId="7" borderId="12" xfId="0" applyFill="1" applyBorder="1" applyAlignment="1">
      <alignment horizontal="center"/>
    </xf>
    <xf numFmtId="0" fontId="0" fillId="7" borderId="12" xfId="0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7" borderId="0" xfId="0" applyFill="1"/>
    <xf numFmtId="0" fontId="3" fillId="7" borderId="0" xfId="0" applyFont="1" applyFill="1"/>
    <xf numFmtId="0" fontId="0" fillId="7" borderId="14" xfId="0" applyFill="1" applyBorder="1" applyAlignment="1">
      <alignment horizontal="center" vertical="center"/>
    </xf>
    <xf numFmtId="0" fontId="0" fillId="25" borderId="17" xfId="0" applyFill="1" applyBorder="1"/>
    <xf numFmtId="0" fontId="0" fillId="25" borderId="18" xfId="0" applyFill="1" applyBorder="1"/>
    <xf numFmtId="0" fontId="0" fillId="25" borderId="19" xfId="0" applyFill="1" applyBorder="1"/>
    <xf numFmtId="0" fontId="0" fillId="25" borderId="20" xfId="0" applyFill="1" applyBorder="1"/>
    <xf numFmtId="0" fontId="0" fillId="25" borderId="21" xfId="0" applyFill="1" applyBorder="1"/>
    <xf numFmtId="0" fontId="0" fillId="25" borderId="22" xfId="0" applyFill="1" applyBorder="1"/>
    <xf numFmtId="0" fontId="0" fillId="25" borderId="24" xfId="0" applyFill="1" applyBorder="1"/>
    <xf numFmtId="0" fontId="0" fillId="25" borderId="0" xfId="0" applyFill="1"/>
    <xf numFmtId="0" fontId="0" fillId="25" borderId="14" xfId="0" applyFill="1" applyBorder="1"/>
    <xf numFmtId="0" fontId="3" fillId="12" borderId="1" xfId="0" applyFont="1" applyFill="1" applyBorder="1" applyAlignment="1">
      <alignment horizontal="center" vertical="center"/>
    </xf>
    <xf numFmtId="185" fontId="10" fillId="6" borderId="1" xfId="0" applyNumberFormat="1" applyFont="1" applyFill="1" applyBorder="1" applyAlignment="1">
      <alignment horizontal="center"/>
    </xf>
    <xf numFmtId="191" fontId="0" fillId="6" borderId="1" xfId="0" applyNumberFormat="1" applyFill="1" applyBorder="1" applyAlignment="1">
      <alignment horizontal="center"/>
    </xf>
    <xf numFmtId="192" fontId="0" fillId="6" borderId="1" xfId="0" applyNumberFormat="1" applyFill="1" applyBorder="1" applyAlignment="1">
      <alignment horizontal="center"/>
    </xf>
    <xf numFmtId="172" fontId="0" fillId="6" borderId="1" xfId="0" applyNumberFormat="1" applyFill="1" applyBorder="1" applyAlignment="1">
      <alignment horizontal="center"/>
    </xf>
    <xf numFmtId="173" fontId="0" fillId="6" borderId="1" xfId="0" applyNumberFormat="1" applyFill="1" applyBorder="1" applyAlignment="1">
      <alignment horizontal="center"/>
    </xf>
    <xf numFmtId="174" fontId="0" fillId="6" borderId="1" xfId="0" applyNumberFormat="1" applyFill="1" applyBorder="1" applyAlignment="1">
      <alignment horizontal="center"/>
    </xf>
    <xf numFmtId="175" fontId="0" fillId="6" borderId="1" xfId="0" applyNumberFormat="1" applyFill="1" applyBorder="1" applyAlignment="1">
      <alignment horizontal="center"/>
    </xf>
    <xf numFmtId="197" fontId="0" fillId="6" borderId="1" xfId="0" applyNumberFormat="1" applyFill="1" applyBorder="1" applyAlignment="1">
      <alignment horizontal="center"/>
    </xf>
    <xf numFmtId="198" fontId="0" fillId="6" borderId="1" xfId="0" applyNumberFormat="1" applyFill="1" applyBorder="1" applyAlignment="1">
      <alignment horizontal="center"/>
    </xf>
    <xf numFmtId="181" fontId="0" fillId="24" borderId="0" xfId="0" applyNumberFormat="1" applyFill="1"/>
    <xf numFmtId="166" fontId="0" fillId="20" borderId="1" xfId="0" applyNumberFormat="1" applyFill="1" applyBorder="1" applyAlignment="1">
      <alignment horizontal="center"/>
    </xf>
    <xf numFmtId="0" fontId="0" fillId="20" borderId="1" xfId="0" applyFill="1" applyBorder="1"/>
    <xf numFmtId="164" fontId="0" fillId="19" borderId="1" xfId="0" applyNumberFormat="1" applyFill="1" applyBorder="1" applyAlignment="1">
      <alignment horizontal="center"/>
    </xf>
    <xf numFmtId="0" fontId="0" fillId="19" borderId="1" xfId="0" applyFill="1" applyBorder="1"/>
    <xf numFmtId="166" fontId="0" fillId="20" borderId="3" xfId="0" applyNumberFormat="1" applyFill="1" applyBorder="1" applyAlignment="1">
      <alignment horizontal="center"/>
    </xf>
    <xf numFmtId="0" fontId="0" fillId="20" borderId="4" xfId="0" applyFill="1" applyBorder="1" applyAlignment="1">
      <alignment horizontal="center"/>
    </xf>
    <xf numFmtId="164" fontId="0" fillId="19" borderId="3" xfId="0" applyNumberFormat="1" applyFill="1" applyBorder="1" applyAlignment="1">
      <alignment horizontal="center"/>
    </xf>
    <xf numFmtId="0" fontId="0" fillId="19" borderId="4" xfId="0" applyFill="1" applyBorder="1" applyAlignment="1">
      <alignment horizontal="center"/>
    </xf>
    <xf numFmtId="165" fontId="0" fillId="19" borderId="3" xfId="0" applyNumberFormat="1" applyFill="1" applyBorder="1" applyAlignment="1">
      <alignment horizontal="center"/>
    </xf>
    <xf numFmtId="0" fontId="0" fillId="14" borderId="3" xfId="0" applyFill="1" applyBorder="1" applyAlignment="1">
      <alignment horizontal="center"/>
    </xf>
    <xf numFmtId="0" fontId="0" fillId="14" borderId="4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6" fillId="16" borderId="1" xfId="0" applyFont="1" applyFill="1" applyBorder="1" applyAlignment="1">
      <alignment horizontal="center"/>
    </xf>
    <xf numFmtId="0" fontId="7" fillId="16" borderId="1" xfId="0" applyFont="1" applyFill="1" applyBorder="1" applyAlignment="1">
      <alignment horizontal="center"/>
    </xf>
    <xf numFmtId="0" fontId="6" fillId="16" borderId="3" xfId="0" applyFont="1" applyFill="1" applyBorder="1" applyAlignment="1">
      <alignment horizontal="center"/>
    </xf>
    <xf numFmtId="0" fontId="6" fillId="16" borderId="4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15" borderId="3" xfId="0" applyFill="1" applyBorder="1"/>
    <xf numFmtId="0" fontId="0" fillId="0" borderId="4" xfId="0" applyBorder="1"/>
    <xf numFmtId="3" fontId="0" fillId="15" borderId="3" xfId="0" applyNumberFormat="1" applyFill="1" applyBorder="1"/>
    <xf numFmtId="3" fontId="0" fillId="0" borderId="4" xfId="0" applyNumberFormat="1" applyBorder="1"/>
    <xf numFmtId="171" fontId="8" fillId="6" borderId="6" xfId="0" applyNumberFormat="1" applyFont="1" applyFill="1" applyBorder="1" applyAlignment="1">
      <alignment horizontal="center" vertical="center"/>
    </xf>
    <xf numFmtId="171" fontId="8" fillId="6" borderId="7" xfId="0" applyNumberFormat="1" applyFont="1" applyFill="1" applyBorder="1" applyAlignment="1">
      <alignment horizontal="center" vertical="center"/>
    </xf>
    <xf numFmtId="171" fontId="8" fillId="6" borderId="8" xfId="0" applyNumberFormat="1" applyFont="1" applyFill="1" applyBorder="1" applyAlignment="1">
      <alignment horizontal="center" vertical="center"/>
    </xf>
    <xf numFmtId="171" fontId="8" fillId="6" borderId="9" xfId="0" applyNumberFormat="1" applyFont="1" applyFill="1" applyBorder="1" applyAlignment="1">
      <alignment horizontal="center" vertical="center"/>
    </xf>
    <xf numFmtId="171" fontId="8" fillId="6" borderId="0" xfId="0" applyNumberFormat="1" applyFont="1" applyFill="1" applyAlignment="1">
      <alignment horizontal="center" vertical="center"/>
    </xf>
    <xf numFmtId="171" fontId="8" fillId="6" borderId="10" xfId="0" applyNumberFormat="1" applyFont="1" applyFill="1" applyBorder="1" applyAlignment="1">
      <alignment horizontal="center" vertical="center"/>
    </xf>
    <xf numFmtId="171" fontId="8" fillId="6" borderId="11" xfId="0" applyNumberFormat="1" applyFont="1" applyFill="1" applyBorder="1" applyAlignment="1">
      <alignment horizontal="center" vertical="center"/>
    </xf>
    <xf numFmtId="171" fontId="8" fillId="6" borderId="12" xfId="0" applyNumberFormat="1" applyFont="1" applyFill="1" applyBorder="1" applyAlignment="1">
      <alignment horizontal="center" vertical="center"/>
    </xf>
    <xf numFmtId="171" fontId="8" fillId="6" borderId="13" xfId="0" applyNumberFormat="1" applyFont="1" applyFill="1" applyBorder="1" applyAlignment="1">
      <alignment horizontal="center" vertical="center"/>
    </xf>
    <xf numFmtId="0" fontId="0" fillId="17" borderId="1" xfId="0" applyFill="1" applyBorder="1" applyAlignment="1">
      <alignment horizontal="center" vertical="center"/>
    </xf>
    <xf numFmtId="171" fontId="0" fillId="6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3" fontId="0" fillId="6" borderId="1" xfId="0" applyNumberFormat="1" applyFill="1" applyBorder="1"/>
    <xf numFmtId="0" fontId="0" fillId="6" borderId="1" xfId="0" applyFill="1" applyBorder="1"/>
    <xf numFmtId="167" fontId="0" fillId="6" borderId="1" xfId="0" applyNumberFormat="1" applyFill="1" applyBorder="1" applyAlignment="1">
      <alignment horizontal="center"/>
    </xf>
    <xf numFmtId="167" fontId="0" fillId="0" borderId="1" xfId="0" applyNumberFormat="1" applyBorder="1"/>
    <xf numFmtId="0" fontId="0" fillId="0" borderId="1" xfId="0" applyBorder="1"/>
    <xf numFmtId="4" fontId="0" fillId="6" borderId="1" xfId="0" applyNumberFormat="1" applyFill="1" applyBorder="1"/>
    <xf numFmtId="0" fontId="0" fillId="7" borderId="0" xfId="0" applyFill="1" applyAlignment="1">
      <alignment horizontal="center" vertical="center"/>
    </xf>
    <xf numFmtId="0" fontId="0" fillId="7" borderId="0" xfId="0" applyFill="1" applyAlignment="1">
      <alignment horizontal="center"/>
    </xf>
    <xf numFmtId="189" fontId="0" fillId="6" borderId="1" xfId="0" applyNumberFormat="1" applyFill="1" applyBorder="1" applyAlignment="1">
      <alignment horizontal="center"/>
    </xf>
    <xf numFmtId="176" fontId="0" fillId="23" borderId="1" xfId="0" applyNumberFormat="1" applyFill="1" applyBorder="1"/>
    <xf numFmtId="176" fontId="0" fillId="23" borderId="3" xfId="0" applyNumberFormat="1" applyFill="1" applyBorder="1"/>
    <xf numFmtId="177" fontId="0" fillId="23" borderId="1" xfId="0" applyNumberFormat="1" applyFill="1" applyBorder="1"/>
    <xf numFmtId="177" fontId="0" fillId="23" borderId="3" xfId="0" applyNumberFormat="1" applyFill="1" applyBorder="1"/>
    <xf numFmtId="178" fontId="0" fillId="23" borderId="1" xfId="0" applyNumberFormat="1" applyFill="1" applyBorder="1"/>
    <xf numFmtId="178" fontId="0" fillId="23" borderId="3" xfId="0" applyNumberFormat="1" applyFill="1" applyBorder="1"/>
    <xf numFmtId="179" fontId="0" fillId="23" borderId="1" xfId="0" applyNumberFormat="1" applyFill="1" applyBorder="1"/>
    <xf numFmtId="179" fontId="0" fillId="23" borderId="3" xfId="0" applyNumberFormat="1" applyFill="1" applyBorder="1"/>
    <xf numFmtId="182" fontId="0" fillId="23" borderId="1" xfId="0" applyNumberFormat="1" applyFill="1" applyBorder="1" applyAlignment="1">
      <alignment horizontal="center"/>
    </xf>
    <xf numFmtId="182" fontId="0" fillId="23" borderId="1" xfId="0" applyNumberFormat="1" applyFill="1" applyBorder="1"/>
    <xf numFmtId="184" fontId="0" fillId="6" borderId="1" xfId="0" applyNumberFormat="1" applyFill="1" applyBorder="1" applyAlignment="1">
      <alignment horizontal="left"/>
    </xf>
    <xf numFmtId="188" fontId="10" fillId="6" borderId="3" xfId="0" applyNumberFormat="1" applyFont="1" applyFill="1" applyBorder="1"/>
    <xf numFmtId="188" fontId="10" fillId="0" borderId="4" xfId="0" applyNumberFormat="1" applyFont="1" applyBorder="1"/>
    <xf numFmtId="187" fontId="10" fillId="6" borderId="3" xfId="0" applyNumberFormat="1" applyFont="1" applyFill="1" applyBorder="1"/>
    <xf numFmtId="187" fontId="10" fillId="0" borderId="4" xfId="0" applyNumberFormat="1" applyFont="1" applyBorder="1"/>
    <xf numFmtId="181" fontId="11" fillId="6" borderId="1" xfId="0" applyNumberFormat="1" applyFont="1" applyFill="1" applyBorder="1" applyAlignment="1">
      <alignment horizontal="left"/>
    </xf>
    <xf numFmtId="0" fontId="11" fillId="6" borderId="1" xfId="0" applyFont="1" applyFill="1" applyBorder="1" applyAlignment="1">
      <alignment horizontal="left"/>
    </xf>
    <xf numFmtId="183" fontId="0" fillId="6" borderId="1" xfId="0" applyNumberFormat="1" applyFill="1" applyBorder="1" applyAlignment="1">
      <alignment horizontal="left"/>
    </xf>
    <xf numFmtId="0" fontId="0" fillId="6" borderId="1" xfId="0" applyFill="1" applyBorder="1" applyAlignment="1">
      <alignment horizontal="left"/>
    </xf>
    <xf numFmtId="193" fontId="0" fillId="6" borderId="1" xfId="0" applyNumberFormat="1" applyFill="1" applyBorder="1" applyAlignment="1">
      <alignment horizontal="center"/>
    </xf>
    <xf numFmtId="193" fontId="0" fillId="0" borderId="1" xfId="0" applyNumberFormat="1" applyBorder="1" applyAlignment="1">
      <alignment horizontal="center"/>
    </xf>
    <xf numFmtId="194" fontId="0" fillId="6" borderId="1" xfId="0" applyNumberFormat="1" applyFill="1" applyBorder="1" applyAlignment="1">
      <alignment horizontal="center"/>
    </xf>
    <xf numFmtId="194" fontId="0" fillId="0" borderId="1" xfId="0" applyNumberFormat="1" applyBorder="1" applyAlignment="1">
      <alignment horizontal="center"/>
    </xf>
    <xf numFmtId="195" fontId="0" fillId="6" borderId="1" xfId="0" applyNumberFormat="1" applyFill="1" applyBorder="1" applyAlignment="1">
      <alignment horizontal="center"/>
    </xf>
    <xf numFmtId="195" fontId="0" fillId="0" borderId="1" xfId="0" applyNumberFormat="1" applyBorder="1" applyAlignment="1">
      <alignment horizontal="center"/>
    </xf>
    <xf numFmtId="196" fontId="0" fillId="6" borderId="1" xfId="0" applyNumberFormat="1" applyFill="1" applyBorder="1" applyAlignment="1">
      <alignment horizontal="center"/>
    </xf>
    <xf numFmtId="196" fontId="0" fillId="0" borderId="1" xfId="0" applyNumberFormat="1" applyBorder="1" applyAlignment="1">
      <alignment horizontal="center"/>
    </xf>
    <xf numFmtId="184" fontId="0" fillId="6" borderId="6" xfId="0" applyNumberForma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90" fontId="0" fillId="6" borderId="11" xfId="0" applyNumberFormat="1" applyFill="1" applyBorder="1" applyAlignment="1">
      <alignment horizontal="center"/>
    </xf>
    <xf numFmtId="190" fontId="0" fillId="0" borderId="12" xfId="0" applyNumberFormat="1" applyBorder="1" applyAlignment="1">
      <alignment horizontal="center"/>
    </xf>
    <xf numFmtId="190" fontId="0" fillId="0" borderId="13" xfId="0" applyNumberFormat="1" applyBorder="1" applyAlignment="1">
      <alignment horizontal="center"/>
    </xf>
    <xf numFmtId="172" fontId="0" fillId="6" borderId="29" xfId="0" applyNumberFormat="1" applyFill="1" applyBorder="1" applyAlignment="1">
      <alignment horizontal="center" vertical="center" textRotation="90"/>
    </xf>
    <xf numFmtId="172" fontId="0" fillId="6" borderId="30" xfId="0" applyNumberFormat="1" applyFill="1" applyBorder="1" applyAlignment="1">
      <alignment horizontal="center" vertical="center" textRotation="90"/>
    </xf>
    <xf numFmtId="172" fontId="0" fillId="6" borderId="2" xfId="0" applyNumberFormat="1" applyFill="1" applyBorder="1" applyAlignment="1">
      <alignment horizontal="center" vertical="center" textRotation="90"/>
    </xf>
    <xf numFmtId="167" fontId="11" fillId="23" borderId="27" xfId="0" applyNumberFormat="1" applyFont="1" applyFill="1" applyBorder="1" applyAlignment="1">
      <alignment horizontal="center" vertical="center"/>
    </xf>
    <xf numFmtId="167" fontId="11" fillId="23" borderId="5" xfId="0" applyNumberFormat="1" applyFont="1" applyFill="1" applyBorder="1" applyAlignment="1">
      <alignment horizontal="center" vertical="center"/>
    </xf>
    <xf numFmtId="167" fontId="11" fillId="23" borderId="28" xfId="0" applyNumberFormat="1" applyFont="1" applyFill="1" applyBorder="1" applyAlignment="1">
      <alignment horizontal="center" vertical="center"/>
    </xf>
    <xf numFmtId="167" fontId="11" fillId="23" borderId="25" xfId="0" applyNumberFormat="1" applyFont="1" applyFill="1" applyBorder="1" applyAlignment="1">
      <alignment horizontal="center" vertical="center"/>
    </xf>
    <xf numFmtId="167" fontId="11" fillId="23" borderId="1" xfId="0" applyNumberFormat="1" applyFont="1" applyFill="1" applyBorder="1" applyAlignment="1">
      <alignment horizontal="center" vertical="center"/>
    </xf>
    <xf numFmtId="167" fontId="11" fillId="23" borderId="26" xfId="0" applyNumberFormat="1" applyFont="1" applyFill="1" applyBorder="1" applyAlignment="1">
      <alignment horizontal="center" vertical="center"/>
    </xf>
    <xf numFmtId="181" fontId="11" fillId="6" borderId="3" xfId="0" applyNumberFormat="1" applyFont="1" applyFill="1" applyBorder="1" applyAlignment="1">
      <alignment horizontal="center" vertical="center"/>
    </xf>
    <xf numFmtId="181" fontId="11" fillId="6" borderId="5" xfId="0" applyNumberFormat="1" applyFont="1" applyFill="1" applyBorder="1" applyAlignment="1">
      <alignment horizontal="center" vertical="center"/>
    </xf>
    <xf numFmtId="181" fontId="11" fillId="6" borderId="4" xfId="0" applyNumberFormat="1" applyFont="1" applyFill="1" applyBorder="1" applyAlignment="1">
      <alignment horizontal="center" vertical="center"/>
    </xf>
    <xf numFmtId="0" fontId="0" fillId="25" borderId="0" xfId="0" applyFill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12" xfId="0" applyFill="1" applyBorder="1"/>
    <xf numFmtId="0" fontId="0" fillId="7" borderId="0" xfId="0" applyFill="1"/>
    <xf numFmtId="186" fontId="0" fillId="6" borderId="3" xfId="0" applyNumberFormat="1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184" fontId="0" fillId="6" borderId="1" xfId="0" applyNumberFormat="1" applyFill="1" applyBorder="1" applyAlignment="1">
      <alignment horizontal="center"/>
    </xf>
    <xf numFmtId="184" fontId="0" fillId="6" borderId="29" xfId="0" applyNumberFormat="1" applyFill="1" applyBorder="1" applyAlignment="1">
      <alignment horizontal="center"/>
    </xf>
    <xf numFmtId="0" fontId="11" fillId="6" borderId="4" xfId="0" applyFont="1" applyFill="1" applyBorder="1" applyAlignment="1">
      <alignment horizontal="center" vertical="center"/>
    </xf>
    <xf numFmtId="181" fontId="11" fillId="6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/>
  </cellXfs>
  <cellStyles count="1">
    <cellStyle name="Standard" xfId="0" builtinId="0"/>
  </cellStyles>
  <dxfs count="120"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C0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FFFF00"/>
      </font>
      <fill>
        <patternFill>
          <bgColor rgb="FF7030A0"/>
        </patternFill>
      </fill>
    </dxf>
    <dxf>
      <font>
        <color rgb="FFFFFF00"/>
      </font>
      <fill>
        <patternFill>
          <bgColor theme="1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rgb="FFFFCC99"/>
        </patternFill>
      </fill>
    </dxf>
    <dxf>
      <font>
        <color theme="1"/>
      </font>
      <fill>
        <patternFill>
          <bgColor rgb="FFFFCC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FFFF00"/>
      </font>
      <fill>
        <patternFill>
          <bgColor rgb="FF7030A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rgb="FFFFCC99"/>
        </patternFill>
      </fill>
    </dxf>
    <dxf>
      <font>
        <color theme="1"/>
      </font>
      <fill>
        <patternFill>
          <bgColor rgb="FFFFCC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C00"/>
        </patternFill>
      </fill>
    </dxf>
    <dxf>
      <font>
        <color rgb="FFFFFF00"/>
      </font>
      <fill>
        <patternFill>
          <bgColor theme="1"/>
        </patternFill>
      </fill>
    </dxf>
    <dxf>
      <font>
        <color theme="1"/>
      </font>
      <fill>
        <patternFill>
          <bgColor rgb="FFFFCC99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FFFF00"/>
      </font>
      <fill>
        <patternFill>
          <bgColor rgb="FF7030A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34998626667073579"/>
        </patternFill>
      </fill>
    </dxf>
    <dxf>
      <font>
        <color rgb="FFFFFF00"/>
      </font>
      <fill>
        <patternFill>
          <bgColor rgb="FF7030A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FFFF00"/>
      </font>
      <fill>
        <patternFill>
          <bgColor theme="1"/>
        </patternFill>
      </fill>
    </dxf>
    <dxf>
      <font>
        <color theme="1"/>
      </font>
      <fill>
        <patternFill>
          <bgColor rgb="FFFF9933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9933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ont>
        <color rgb="FFFFFF00"/>
      </font>
      <fill>
        <patternFill>
          <bgColor rgb="FF7030A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9933"/>
        </patternFill>
      </fill>
    </dxf>
    <dxf>
      <font>
        <color theme="1"/>
      </font>
      <fill>
        <patternFill>
          <bgColor theme="0" tint="-0.34998626667073579"/>
        </patternFill>
      </fill>
    </dxf>
    <dxf>
      <font>
        <color theme="1"/>
      </font>
      <fill>
        <patternFill>
          <bgColor theme="0"/>
        </patternFill>
      </fill>
    </dxf>
    <dxf>
      <font>
        <color rgb="FFFFFF00"/>
      </font>
      <fill>
        <patternFill>
          <bgColor theme="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FFFF00"/>
      </font>
      <fill>
        <patternFill>
          <bgColor rgb="FF7030A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FFCC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C00"/>
        </patternFill>
      </fill>
    </dxf>
    <dxf>
      <font>
        <color rgb="FFFFFF00"/>
      </font>
      <fill>
        <patternFill>
          <bgColor theme="1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C99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FFFF00"/>
      </font>
      <fill>
        <patternFill>
          <bgColor rgb="FF7030A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C00"/>
        </patternFill>
      </fill>
    </dxf>
    <dxf>
      <font>
        <color theme="1"/>
      </font>
      <fill>
        <patternFill>
          <bgColor rgb="FFFFCC99"/>
        </patternFill>
      </fill>
    </dxf>
    <dxf>
      <font>
        <color rgb="FFFFFF00"/>
      </font>
      <fill>
        <patternFill>
          <bgColor rgb="FF7030A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9933"/>
        </patternFill>
      </fill>
    </dxf>
    <dxf>
      <font>
        <color rgb="FFFFFF00"/>
      </font>
      <fill>
        <patternFill>
          <bgColor theme="1"/>
        </patternFill>
      </fill>
    </dxf>
    <dxf>
      <font>
        <color theme="1"/>
      </font>
      <fill>
        <patternFill>
          <bgColor theme="0" tint="-0.34998626667073579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FFFF00"/>
      </font>
      <fill>
        <patternFill>
          <bgColor rgb="FF7030A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C00"/>
        </patternFill>
      </fill>
    </dxf>
    <dxf>
      <font>
        <color rgb="FFFFFF00"/>
      </font>
      <fill>
        <patternFill>
          <bgColor theme="1"/>
        </patternFill>
      </fill>
    </dxf>
    <dxf>
      <font>
        <color theme="1"/>
      </font>
      <fill>
        <patternFill>
          <bgColor rgb="FFFFCC99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theme="0"/>
        </patternFill>
      </fill>
    </dxf>
    <dxf>
      <fill>
        <patternFill>
          <bgColor rgb="FFFF9933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34998626667073579"/>
        </patternFill>
      </fill>
    </dxf>
    <dxf>
      <font>
        <color rgb="FFFFFF00"/>
      </font>
      <fill>
        <patternFill>
          <bgColor rgb="FF7030A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9933"/>
        </patternFill>
      </fill>
    </dxf>
    <dxf>
      <font>
        <color rgb="FFFFFF00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FFCC00"/>
      <color rgb="FFFFCC99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447675</xdr:colOff>
      <xdr:row>20</xdr:row>
      <xdr:rowOff>142875</xdr:rowOff>
    </xdr:from>
    <xdr:to>
      <xdr:col>7</xdr:col>
      <xdr:colOff>352425</xdr:colOff>
      <xdr:row>25</xdr:row>
      <xdr:rowOff>171450</xdr:rowOff>
    </xdr:to>
    <xdr:pic>
      <xdr:nvPicPr>
        <xdr:cNvPr id="1050" name="Grafik 1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4029075"/>
          <a:ext cx="37147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6</xdr:row>
      <xdr:rowOff>47625</xdr:rowOff>
    </xdr:from>
    <xdr:to>
      <xdr:col>12</xdr:col>
      <xdr:colOff>9525</xdr:colOff>
      <xdr:row>11</xdr:row>
      <xdr:rowOff>123825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CxnSpPr/>
      </xdr:nvCxnSpPr>
      <xdr:spPr>
        <a:xfrm>
          <a:off x="4362450" y="1200150"/>
          <a:ext cx="0" cy="10287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371475</xdr:colOff>
      <xdr:row>12</xdr:row>
      <xdr:rowOff>114300</xdr:rowOff>
    </xdr:from>
    <xdr:to>
      <xdr:col>11</xdr:col>
      <xdr:colOff>371475</xdr:colOff>
      <xdr:row>17</xdr:row>
      <xdr:rowOff>123825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/>
      </xdr:nvCxnSpPr>
      <xdr:spPr>
        <a:xfrm>
          <a:off x="4343400" y="2409825"/>
          <a:ext cx="0" cy="9620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18</xdr:row>
      <xdr:rowOff>95250</xdr:rowOff>
    </xdr:from>
    <xdr:to>
      <xdr:col>12</xdr:col>
      <xdr:colOff>0</xdr:colOff>
      <xdr:row>23</xdr:row>
      <xdr:rowOff>133350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CxnSpPr/>
      </xdr:nvCxnSpPr>
      <xdr:spPr>
        <a:xfrm>
          <a:off x="4352925" y="3533775"/>
          <a:ext cx="0" cy="9906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24</xdr:row>
      <xdr:rowOff>85725</xdr:rowOff>
    </xdr:from>
    <xdr:to>
      <xdr:col>12</xdr:col>
      <xdr:colOff>9525</xdr:colOff>
      <xdr:row>29</xdr:row>
      <xdr:rowOff>133350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CxnSpPr/>
      </xdr:nvCxnSpPr>
      <xdr:spPr>
        <a:xfrm>
          <a:off x="4362450" y="4667250"/>
          <a:ext cx="0" cy="10001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228600</xdr:colOff>
      <xdr:row>6</xdr:row>
      <xdr:rowOff>47625</xdr:rowOff>
    </xdr:from>
    <xdr:to>
      <xdr:col>20</xdr:col>
      <xdr:colOff>228600</xdr:colOff>
      <xdr:row>29</xdr:row>
      <xdr:rowOff>104775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/>
      </xdr:nvCxnSpPr>
      <xdr:spPr>
        <a:xfrm>
          <a:off x="7972425" y="1257300"/>
          <a:ext cx="0" cy="45243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152400</xdr:colOff>
      <xdr:row>8</xdr:row>
      <xdr:rowOff>85725</xdr:rowOff>
    </xdr:from>
    <xdr:to>
      <xdr:col>5</xdr:col>
      <xdr:colOff>152400</xdr:colOff>
      <xdr:row>26</xdr:row>
      <xdr:rowOff>95250</xdr:rowOff>
    </xdr:to>
    <xdr:cxnSp macro="">
      <xdr:nvCxnSpPr>
        <xdr:cNvPr id="16" name="Gerade Verbindung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CxnSpPr/>
      </xdr:nvCxnSpPr>
      <xdr:spPr>
        <a:xfrm>
          <a:off x="2438400" y="1685925"/>
          <a:ext cx="0" cy="35052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</xdr:colOff>
      <xdr:row>18</xdr:row>
      <xdr:rowOff>95250</xdr:rowOff>
    </xdr:from>
    <xdr:to>
      <xdr:col>5</xdr:col>
      <xdr:colOff>152400</xdr:colOff>
      <xdr:row>18</xdr:row>
      <xdr:rowOff>95250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CxnSpPr/>
      </xdr:nvCxnSpPr>
      <xdr:spPr>
        <a:xfrm flipH="1">
          <a:off x="1933575" y="3638550"/>
          <a:ext cx="50482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133350</xdr:colOff>
      <xdr:row>8</xdr:row>
      <xdr:rowOff>85725</xdr:rowOff>
    </xdr:from>
    <xdr:to>
      <xdr:col>5</xdr:col>
      <xdr:colOff>371475</xdr:colOff>
      <xdr:row>8</xdr:row>
      <xdr:rowOff>85725</xdr:rowOff>
    </xdr:to>
    <xdr:cxnSp macro="">
      <xdr:nvCxnSpPr>
        <xdr:cNvPr id="20" name="Gerade Verbindung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CxnSpPr/>
      </xdr:nvCxnSpPr>
      <xdr:spPr>
        <a:xfrm>
          <a:off x="2419350" y="1685925"/>
          <a:ext cx="2381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161925</xdr:colOff>
      <xdr:row>14</xdr:row>
      <xdr:rowOff>85725</xdr:rowOff>
    </xdr:from>
    <xdr:to>
      <xdr:col>5</xdr:col>
      <xdr:colOff>352425</xdr:colOff>
      <xdr:row>14</xdr:row>
      <xdr:rowOff>85725</xdr:rowOff>
    </xdr:to>
    <xdr:cxnSp macro="">
      <xdr:nvCxnSpPr>
        <xdr:cNvPr id="22" name="Gerade Verbindung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CxnSpPr/>
      </xdr:nvCxnSpPr>
      <xdr:spPr>
        <a:xfrm flipH="1">
          <a:off x="2447925" y="2857500"/>
          <a:ext cx="1905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161925</xdr:colOff>
      <xdr:row>20</xdr:row>
      <xdr:rowOff>85725</xdr:rowOff>
    </xdr:from>
    <xdr:to>
      <xdr:col>5</xdr:col>
      <xdr:colOff>352425</xdr:colOff>
      <xdr:row>20</xdr:row>
      <xdr:rowOff>85725</xdr:rowOff>
    </xdr:to>
    <xdr:cxnSp macro="">
      <xdr:nvCxnSpPr>
        <xdr:cNvPr id="24" name="Gerade Verbindung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CxnSpPr/>
      </xdr:nvCxnSpPr>
      <xdr:spPr>
        <a:xfrm flipH="1">
          <a:off x="2447925" y="4019550"/>
          <a:ext cx="1905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161925</xdr:colOff>
      <xdr:row>26</xdr:row>
      <xdr:rowOff>85725</xdr:rowOff>
    </xdr:from>
    <xdr:to>
      <xdr:col>5</xdr:col>
      <xdr:colOff>361950</xdr:colOff>
      <xdr:row>26</xdr:row>
      <xdr:rowOff>85725</xdr:rowOff>
    </xdr:to>
    <xdr:cxnSp macro="">
      <xdr:nvCxnSpPr>
        <xdr:cNvPr id="28" name="Gerade Verbindung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CxnSpPr/>
      </xdr:nvCxnSpPr>
      <xdr:spPr>
        <a:xfrm>
          <a:off x="2447925" y="5181600"/>
          <a:ext cx="2000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276225</xdr:colOff>
      <xdr:row>6</xdr:row>
      <xdr:rowOff>38100</xdr:rowOff>
    </xdr:from>
    <xdr:to>
      <xdr:col>14</xdr:col>
      <xdr:colOff>276225</xdr:colOff>
      <xdr:row>17</xdr:row>
      <xdr:rowOff>95250</xdr:rowOff>
    </xdr:to>
    <xdr:cxnSp macro="">
      <xdr:nvCxnSpPr>
        <xdr:cNvPr id="30" name="Gerade Verbindung mit Pfeil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CxnSpPr/>
      </xdr:nvCxnSpPr>
      <xdr:spPr>
        <a:xfrm>
          <a:off x="5734050" y="1247775"/>
          <a:ext cx="0" cy="22002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152400</xdr:colOff>
      <xdr:row>6</xdr:row>
      <xdr:rowOff>28575</xdr:rowOff>
    </xdr:from>
    <xdr:to>
      <xdr:col>17</xdr:col>
      <xdr:colOff>152400</xdr:colOff>
      <xdr:row>23</xdr:row>
      <xdr:rowOff>104775</xdr:rowOff>
    </xdr:to>
    <xdr:cxnSp macro="">
      <xdr:nvCxnSpPr>
        <xdr:cNvPr id="32" name="Gerade Verbindung mit Pfeil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CxnSpPr/>
      </xdr:nvCxnSpPr>
      <xdr:spPr>
        <a:xfrm>
          <a:off x="6753225" y="1238250"/>
          <a:ext cx="0" cy="33813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14</xdr:row>
      <xdr:rowOff>57150</xdr:rowOff>
    </xdr:from>
    <xdr:to>
      <xdr:col>10</xdr:col>
      <xdr:colOff>9525</xdr:colOff>
      <xdr:row>22</xdr:row>
      <xdr:rowOff>0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>
          <a:off x="4143375" y="2771775"/>
          <a:ext cx="0" cy="14859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14</xdr:row>
      <xdr:rowOff>28575</xdr:rowOff>
    </xdr:from>
    <xdr:to>
      <xdr:col>18</xdr:col>
      <xdr:colOff>0</xdr:colOff>
      <xdr:row>22</xdr:row>
      <xdr:rowOff>0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>
          <a:off x="5581650" y="2743200"/>
          <a:ext cx="0" cy="15144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9525</xdr:colOff>
      <xdr:row>14</xdr:row>
      <xdr:rowOff>19050</xdr:rowOff>
    </xdr:from>
    <xdr:to>
      <xdr:col>26</xdr:col>
      <xdr:colOff>9525</xdr:colOff>
      <xdr:row>21</xdr:row>
      <xdr:rowOff>180975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/>
      </xdr:nvCxnSpPr>
      <xdr:spPr>
        <a:xfrm>
          <a:off x="7038975" y="2733675"/>
          <a:ext cx="0" cy="15144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14</xdr:row>
      <xdr:rowOff>19050</xdr:rowOff>
    </xdr:from>
    <xdr:to>
      <xdr:col>34</xdr:col>
      <xdr:colOff>0</xdr:colOff>
      <xdr:row>21</xdr:row>
      <xdr:rowOff>171450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CxnSpPr/>
      </xdr:nvCxnSpPr>
      <xdr:spPr>
        <a:xfrm>
          <a:off x="8477250" y="2733675"/>
          <a:ext cx="0" cy="15049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28575</xdr:colOff>
      <xdr:row>24</xdr:row>
      <xdr:rowOff>114300</xdr:rowOff>
    </xdr:from>
    <xdr:to>
      <xdr:col>14</xdr:col>
      <xdr:colOff>152400</xdr:colOff>
      <xdr:row>24</xdr:row>
      <xdr:rowOff>114300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CxnSpPr/>
      </xdr:nvCxnSpPr>
      <xdr:spPr>
        <a:xfrm>
          <a:off x="4067175" y="4781550"/>
          <a:ext cx="13906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47625</xdr:colOff>
      <xdr:row>27</xdr:row>
      <xdr:rowOff>85725</xdr:rowOff>
    </xdr:from>
    <xdr:to>
      <xdr:col>22</xdr:col>
      <xdr:colOff>161925</xdr:colOff>
      <xdr:row>27</xdr:row>
      <xdr:rowOff>85725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CxnSpPr/>
      </xdr:nvCxnSpPr>
      <xdr:spPr>
        <a:xfrm flipH="1">
          <a:off x="4086225" y="5324475"/>
          <a:ext cx="28289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30</xdr:row>
      <xdr:rowOff>95250</xdr:rowOff>
    </xdr:from>
    <xdr:to>
      <xdr:col>31</xdr:col>
      <xdr:colOff>0</xdr:colOff>
      <xdr:row>30</xdr:row>
      <xdr:rowOff>95250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CxnSpPr/>
      </xdr:nvCxnSpPr>
      <xdr:spPr>
        <a:xfrm>
          <a:off x="4048125" y="5905500"/>
          <a:ext cx="433387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533400</xdr:colOff>
      <xdr:row>12</xdr:row>
      <xdr:rowOff>47625</xdr:rowOff>
    </xdr:from>
    <xdr:to>
      <xdr:col>3</xdr:col>
      <xdr:colOff>533400</xdr:colOff>
      <xdr:row>39</xdr:row>
      <xdr:rowOff>142875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CxnSpPr/>
      </xdr:nvCxnSpPr>
      <xdr:spPr>
        <a:xfrm>
          <a:off x="2819400" y="2400300"/>
          <a:ext cx="0" cy="49053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28575</xdr:colOff>
      <xdr:row>24</xdr:row>
      <xdr:rowOff>114300</xdr:rowOff>
    </xdr:from>
    <xdr:to>
      <xdr:col>22</xdr:col>
      <xdr:colOff>171450</xdr:colOff>
      <xdr:row>24</xdr:row>
      <xdr:rowOff>114300</xdr:rowOff>
    </xdr:to>
    <xdr:cxnSp macro="">
      <xdr:nvCxnSpPr>
        <xdr:cNvPr id="4" name="Gerade Verbindung mit Pfeil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CxnSpPr/>
      </xdr:nvCxnSpPr>
      <xdr:spPr>
        <a:xfrm>
          <a:off x="5514975" y="4800600"/>
          <a:ext cx="14097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19050</xdr:colOff>
      <xdr:row>24</xdr:row>
      <xdr:rowOff>123825</xdr:rowOff>
    </xdr:from>
    <xdr:to>
      <xdr:col>31</xdr:col>
      <xdr:colOff>0</xdr:colOff>
      <xdr:row>24</xdr:row>
      <xdr:rowOff>123825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CxnSpPr/>
      </xdr:nvCxnSpPr>
      <xdr:spPr>
        <a:xfrm>
          <a:off x="6953250" y="4810125"/>
          <a:ext cx="14287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199"/>
  <sheetViews>
    <sheetView tabSelected="1" workbookViewId="0">
      <selection activeCell="F18" sqref="F18"/>
    </sheetView>
  </sheetViews>
  <sheetFormatPr baseColWidth="10" defaultRowHeight="15" x14ac:dyDescent="0.25"/>
  <cols>
    <col min="1" max="1" width="11.42578125" style="43"/>
    <col min="2" max="2" width="11.42578125" style="44"/>
    <col min="3" max="15" width="11.42578125" style="43"/>
    <col min="16" max="16" width="11.42578125" style="44"/>
    <col min="17" max="16384" width="11.42578125" style="43"/>
  </cols>
  <sheetData>
    <row r="2" spans="2:16" ht="21" x14ac:dyDescent="0.35">
      <c r="B2" s="42" t="s">
        <v>0</v>
      </c>
    </row>
    <row r="4" spans="2:16" x14ac:dyDescent="0.25">
      <c r="C4" s="109">
        <v>3</v>
      </c>
      <c r="D4" s="110"/>
      <c r="E4" s="109">
        <v>6</v>
      </c>
      <c r="F4" s="110"/>
      <c r="G4" s="109">
        <v>12</v>
      </c>
      <c r="H4" s="110"/>
      <c r="I4" s="109">
        <v>24</v>
      </c>
      <c r="J4" s="110"/>
      <c r="K4" s="109">
        <v>48</v>
      </c>
      <c r="L4" s="110"/>
      <c r="M4" s="109">
        <v>96</v>
      </c>
      <c r="N4" s="110"/>
      <c r="O4" s="105">
        <v>192</v>
      </c>
      <c r="P4" s="106"/>
    </row>
    <row r="5" spans="2:16" x14ac:dyDescent="0.25">
      <c r="B5" s="47" t="s">
        <v>1</v>
      </c>
      <c r="C5" s="113">
        <v>20</v>
      </c>
      <c r="D5" s="112"/>
      <c r="E5" s="111">
        <v>20</v>
      </c>
      <c r="F5" s="112"/>
      <c r="G5" s="111">
        <v>10</v>
      </c>
      <c r="H5" s="112"/>
      <c r="I5" s="111">
        <v>5</v>
      </c>
      <c r="J5" s="112"/>
      <c r="K5" s="111">
        <v>2</v>
      </c>
      <c r="L5" s="112"/>
      <c r="M5" s="111">
        <v>1</v>
      </c>
      <c r="N5" s="112"/>
      <c r="O5" s="107">
        <v>0.5</v>
      </c>
      <c r="P5" s="108"/>
    </row>
    <row r="6" spans="2:16" x14ac:dyDescent="0.25">
      <c r="B6" s="46" t="s">
        <v>2</v>
      </c>
      <c r="C6" s="48" t="s">
        <v>4</v>
      </c>
      <c r="D6" s="51" t="s">
        <v>3</v>
      </c>
      <c r="E6" s="48" t="s">
        <v>4</v>
      </c>
      <c r="F6" s="51" t="s">
        <v>3</v>
      </c>
      <c r="G6" s="48" t="s">
        <v>4</v>
      </c>
      <c r="H6" s="51" t="s">
        <v>3</v>
      </c>
      <c r="I6" s="48" t="s">
        <v>4</v>
      </c>
      <c r="J6" s="51" t="s">
        <v>3</v>
      </c>
      <c r="K6" s="48" t="s">
        <v>4</v>
      </c>
      <c r="L6" s="51" t="s">
        <v>3</v>
      </c>
      <c r="M6" s="48" t="s">
        <v>4</v>
      </c>
      <c r="N6" s="51" t="s">
        <v>3</v>
      </c>
      <c r="O6" s="48" t="s">
        <v>4</v>
      </c>
      <c r="P6" s="51" t="s">
        <v>3</v>
      </c>
    </row>
    <row r="7" spans="2:16" x14ac:dyDescent="0.25">
      <c r="B7" s="45">
        <v>0</v>
      </c>
      <c r="C7" s="49">
        <v>1</v>
      </c>
      <c r="D7" s="52">
        <f>C7</f>
        <v>1</v>
      </c>
      <c r="E7" s="49">
        <v>1</v>
      </c>
      <c r="F7" s="52">
        <f>E7</f>
        <v>1</v>
      </c>
      <c r="G7" s="49">
        <v>1</v>
      </c>
      <c r="H7" s="52">
        <f>G7</f>
        <v>1</v>
      </c>
      <c r="I7" s="49">
        <v>1</v>
      </c>
      <c r="J7" s="52">
        <f>I7</f>
        <v>1</v>
      </c>
      <c r="K7" s="49">
        <v>1</v>
      </c>
      <c r="L7" s="52">
        <f>K7</f>
        <v>1</v>
      </c>
      <c r="M7" s="49">
        <v>1</v>
      </c>
      <c r="N7" s="52">
        <f>M7</f>
        <v>1</v>
      </c>
      <c r="O7" s="49">
        <v>1</v>
      </c>
      <c r="P7" s="52">
        <f>O7</f>
        <v>1</v>
      </c>
    </row>
    <row r="8" spans="2:16" x14ac:dyDescent="0.25">
      <c r="B8" s="45">
        <v>1</v>
      </c>
      <c r="C8" s="50">
        <f>POWER(10,1/$C$4)*C7</f>
        <v>2.1544346900318838</v>
      </c>
      <c r="D8" s="53">
        <f>C8</f>
        <v>2.1544346900318838</v>
      </c>
      <c r="E8" s="50">
        <f t="shared" ref="E8:E13" si="0">POWER(10,1/$E$4)*E7</f>
        <v>1.4677992676220697</v>
      </c>
      <c r="F8" s="53">
        <f t="shared" ref="F8:F13" si="1">E8</f>
        <v>1.4677992676220697</v>
      </c>
      <c r="G8" s="50">
        <f>POWER(10,1/$G$4)*G7</f>
        <v>1.2115276586285886</v>
      </c>
      <c r="H8" s="53">
        <f t="shared" ref="H8:H19" si="2">G8</f>
        <v>1.2115276586285886</v>
      </c>
      <c r="I8" s="50">
        <f>POWER(10,1/$I$4)*I7</f>
        <v>1.1006941712522096</v>
      </c>
      <c r="J8" s="53">
        <f t="shared" ref="J8:J31" si="3">I8</f>
        <v>1.1006941712522096</v>
      </c>
      <c r="K8" s="50">
        <f>POWER(10,1/$K$4)*K7</f>
        <v>1.0491397291363098</v>
      </c>
      <c r="L8" s="54">
        <f t="shared" ref="L8:L55" si="4">K8</f>
        <v>1.0491397291363098</v>
      </c>
      <c r="M8" s="50">
        <f>POWER(10,1/$M$4)*M7</f>
        <v>1.0242752213815922</v>
      </c>
      <c r="N8" s="54">
        <f t="shared" ref="N8:N71" si="5">M8</f>
        <v>1.0242752213815922</v>
      </c>
      <c r="O8" s="50">
        <f>POWER(10,1/$O$4)*O7</f>
        <v>1.0120648306218294</v>
      </c>
      <c r="P8" s="54">
        <f t="shared" ref="P8:P71" si="6">O8</f>
        <v>1.0120648306218294</v>
      </c>
    </row>
    <row r="9" spans="2:16" x14ac:dyDescent="0.25">
      <c r="B9" s="45">
        <f>B8+1</f>
        <v>2</v>
      </c>
      <c r="C9" s="50">
        <f>POWER(10,1/$C$4)*C8</f>
        <v>4.6415888336127793</v>
      </c>
      <c r="D9" s="53">
        <f>C9</f>
        <v>4.6415888336127793</v>
      </c>
      <c r="E9" s="50">
        <f t="shared" si="0"/>
        <v>2.1544346900318843</v>
      </c>
      <c r="F9" s="53">
        <f t="shared" si="1"/>
        <v>2.1544346900318843</v>
      </c>
      <c r="G9" s="50">
        <f t="shared" ref="G9:G19" si="7">POWER(10,1/$G$4)*G8</f>
        <v>1.4677992676220699</v>
      </c>
      <c r="H9" s="53">
        <f t="shared" si="2"/>
        <v>1.4677992676220699</v>
      </c>
      <c r="I9" s="50">
        <f t="shared" ref="I9:I31" si="8">POWER(10,1/$I$4)*I8</f>
        <v>1.2115276586285886</v>
      </c>
      <c r="J9" s="53">
        <f t="shared" si="3"/>
        <v>1.2115276586285886</v>
      </c>
      <c r="K9" s="50">
        <f t="shared" ref="K9:K55" si="9">POWER(10,1/$K$4)*K8</f>
        <v>1.1006941712522096</v>
      </c>
      <c r="L9" s="54">
        <f t="shared" si="4"/>
        <v>1.1006941712522096</v>
      </c>
      <c r="M9" s="50">
        <f t="shared" ref="M9:M72" si="10">POWER(10,1/$M$4)*M8</f>
        <v>1.0491397291363098</v>
      </c>
      <c r="N9" s="54">
        <f t="shared" si="5"/>
        <v>1.0491397291363098</v>
      </c>
      <c r="O9" s="50">
        <f t="shared" ref="O9:O72" si="11">POWER(10,1/$O$4)*O8</f>
        <v>1.0242752213815922</v>
      </c>
      <c r="P9" s="54">
        <f t="shared" si="6"/>
        <v>1.0242752213815922</v>
      </c>
    </row>
    <row r="10" spans="2:16" x14ac:dyDescent="0.25">
      <c r="B10" s="45">
        <f t="shared" ref="B10:B73" si="12">B9+1</f>
        <v>3</v>
      </c>
      <c r="C10" s="49">
        <f>POWER(10,1/$C$4)*C9</f>
        <v>10.000000000000002</v>
      </c>
      <c r="D10" s="53">
        <f>C10</f>
        <v>10.000000000000002</v>
      </c>
      <c r="E10" s="50">
        <f t="shared" si="0"/>
        <v>3.1622776601683804</v>
      </c>
      <c r="F10" s="53">
        <f t="shared" si="1"/>
        <v>3.1622776601683804</v>
      </c>
      <c r="G10" s="50">
        <f t="shared" si="7"/>
        <v>1.7782794100389234</v>
      </c>
      <c r="H10" s="53">
        <f t="shared" si="2"/>
        <v>1.7782794100389234</v>
      </c>
      <c r="I10" s="50">
        <f t="shared" si="8"/>
        <v>1.3335214321633242</v>
      </c>
      <c r="J10" s="53">
        <f t="shared" si="3"/>
        <v>1.3335214321633242</v>
      </c>
      <c r="K10" s="50">
        <f t="shared" si="9"/>
        <v>1.1547819846894583</v>
      </c>
      <c r="L10" s="54">
        <f t="shared" si="4"/>
        <v>1.1547819846894583</v>
      </c>
      <c r="M10" s="50">
        <f t="shared" si="10"/>
        <v>1.0746078283213174</v>
      </c>
      <c r="N10" s="54">
        <f t="shared" si="5"/>
        <v>1.0746078283213174</v>
      </c>
      <c r="O10" s="50">
        <f t="shared" si="11"/>
        <v>1.0366329284376978</v>
      </c>
      <c r="P10" s="54">
        <f t="shared" si="6"/>
        <v>1.0366329284376978</v>
      </c>
    </row>
    <row r="11" spans="2:16" x14ac:dyDescent="0.25">
      <c r="B11" s="45">
        <f t="shared" si="12"/>
        <v>4</v>
      </c>
      <c r="E11" s="50">
        <f t="shared" si="0"/>
        <v>4.6415888336127811</v>
      </c>
      <c r="F11" s="53">
        <f t="shared" si="1"/>
        <v>4.6415888336127811</v>
      </c>
      <c r="G11" s="50">
        <f t="shared" si="7"/>
        <v>2.1544346900318847</v>
      </c>
      <c r="H11" s="53">
        <f t="shared" si="2"/>
        <v>2.1544346900318847</v>
      </c>
      <c r="I11" s="50">
        <f t="shared" si="8"/>
        <v>1.4677992676220697</v>
      </c>
      <c r="J11" s="53">
        <f t="shared" si="3"/>
        <v>1.4677992676220697</v>
      </c>
      <c r="K11" s="50">
        <f t="shared" si="9"/>
        <v>1.2115276586285886</v>
      </c>
      <c r="L11" s="54">
        <f t="shared" si="4"/>
        <v>1.2115276586285886</v>
      </c>
      <c r="M11" s="50">
        <f t="shared" si="10"/>
        <v>1.1006941712522094</v>
      </c>
      <c r="N11" s="54">
        <f t="shared" si="5"/>
        <v>1.1006941712522094</v>
      </c>
      <c r="O11" s="50">
        <f t="shared" si="11"/>
        <v>1.0491397291363096</v>
      </c>
      <c r="P11" s="54">
        <f t="shared" si="6"/>
        <v>1.0491397291363096</v>
      </c>
    </row>
    <row r="12" spans="2:16" x14ac:dyDescent="0.25">
      <c r="B12" s="45">
        <f t="shared" si="12"/>
        <v>5</v>
      </c>
      <c r="E12" s="50">
        <f t="shared" si="0"/>
        <v>6.8129206905796167</v>
      </c>
      <c r="F12" s="53">
        <f t="shared" si="1"/>
        <v>6.8129206905796167</v>
      </c>
      <c r="G12" s="50">
        <f t="shared" si="7"/>
        <v>2.6101572156825381</v>
      </c>
      <c r="H12" s="53">
        <f t="shared" si="2"/>
        <v>2.6101572156825381</v>
      </c>
      <c r="I12" s="50">
        <f t="shared" si="8"/>
        <v>1.6155980984398741</v>
      </c>
      <c r="J12" s="53">
        <f t="shared" si="3"/>
        <v>1.6155980984398741</v>
      </c>
      <c r="K12" s="50">
        <f t="shared" si="9"/>
        <v>1.2710617996147451</v>
      </c>
      <c r="L12" s="54">
        <f t="shared" si="4"/>
        <v>1.2710617996147451</v>
      </c>
      <c r="M12" s="50">
        <f t="shared" si="10"/>
        <v>1.127413765932785</v>
      </c>
      <c r="N12" s="54">
        <f t="shared" si="5"/>
        <v>1.127413765932785</v>
      </c>
      <c r="O12" s="50">
        <f t="shared" si="11"/>
        <v>1.061797422266971</v>
      </c>
      <c r="P12" s="54">
        <f t="shared" si="6"/>
        <v>1.061797422266971</v>
      </c>
    </row>
    <row r="13" spans="2:16" x14ac:dyDescent="0.25">
      <c r="B13" s="45">
        <f t="shared" si="12"/>
        <v>6</v>
      </c>
      <c r="E13" s="49">
        <f t="shared" si="0"/>
        <v>10.000000000000007</v>
      </c>
      <c r="F13" s="53">
        <f t="shared" si="1"/>
        <v>10.000000000000007</v>
      </c>
      <c r="G13" s="50">
        <f t="shared" si="7"/>
        <v>3.1622776601683813</v>
      </c>
      <c r="H13" s="53">
        <f t="shared" si="2"/>
        <v>3.1622776601683813</v>
      </c>
      <c r="I13" s="50">
        <f t="shared" si="8"/>
        <v>1.778279410038923</v>
      </c>
      <c r="J13" s="53">
        <f t="shared" si="3"/>
        <v>1.778279410038923</v>
      </c>
      <c r="K13" s="50">
        <f t="shared" si="9"/>
        <v>1.3335214321633242</v>
      </c>
      <c r="L13" s="54">
        <f t="shared" si="4"/>
        <v>1.3335214321633242</v>
      </c>
      <c r="M13" s="50">
        <f t="shared" si="10"/>
        <v>1.1547819846894578</v>
      </c>
      <c r="N13" s="54">
        <f t="shared" si="5"/>
        <v>1.1547819846894578</v>
      </c>
      <c r="O13" s="50">
        <f t="shared" si="11"/>
        <v>1.0746078283213172</v>
      </c>
      <c r="P13" s="54">
        <f t="shared" si="6"/>
        <v>1.0746078283213172</v>
      </c>
    </row>
    <row r="14" spans="2:16" x14ac:dyDescent="0.25">
      <c r="B14" s="45">
        <f t="shared" si="12"/>
        <v>7</v>
      </c>
      <c r="G14" s="50">
        <f t="shared" si="7"/>
        <v>3.8311868495572905</v>
      </c>
      <c r="H14" s="53">
        <f t="shared" si="2"/>
        <v>3.8311868495572905</v>
      </c>
      <c r="I14" s="50">
        <f t="shared" si="8"/>
        <v>1.9573417814876606</v>
      </c>
      <c r="J14" s="53">
        <f t="shared" si="3"/>
        <v>1.9573417814876606</v>
      </c>
      <c r="K14" s="50">
        <f t="shared" si="9"/>
        <v>1.3990503141372939</v>
      </c>
      <c r="L14" s="54">
        <f t="shared" si="4"/>
        <v>1.3990503141372939</v>
      </c>
      <c r="M14" s="50">
        <f t="shared" si="10"/>
        <v>1.1828145730152688</v>
      </c>
      <c r="N14" s="54">
        <f t="shared" si="5"/>
        <v>1.1828145730152688</v>
      </c>
      <c r="O14" s="50">
        <f t="shared" si="11"/>
        <v>1.0875727897549059</v>
      </c>
      <c r="P14" s="54">
        <f t="shared" si="6"/>
        <v>1.0875727897549059</v>
      </c>
    </row>
    <row r="15" spans="2:16" x14ac:dyDescent="0.25">
      <c r="B15" s="45">
        <f t="shared" si="12"/>
        <v>8</v>
      </c>
      <c r="G15" s="50">
        <f t="shared" si="7"/>
        <v>4.6415888336127828</v>
      </c>
      <c r="H15" s="53">
        <f t="shared" si="2"/>
        <v>4.6415888336127828</v>
      </c>
      <c r="I15" s="50">
        <f t="shared" si="8"/>
        <v>2.1544346900318843</v>
      </c>
      <c r="J15" s="53">
        <f t="shared" si="3"/>
        <v>2.1544346900318843</v>
      </c>
      <c r="K15" s="50">
        <f t="shared" si="9"/>
        <v>1.4677992676220697</v>
      </c>
      <c r="L15" s="54">
        <f t="shared" si="4"/>
        <v>1.4677992676220697</v>
      </c>
      <c r="M15" s="50">
        <f t="shared" si="10"/>
        <v>1.2115276586285879</v>
      </c>
      <c r="N15" s="54">
        <f t="shared" si="5"/>
        <v>1.2115276586285879</v>
      </c>
      <c r="O15" s="50">
        <f t="shared" si="11"/>
        <v>1.1006941712522094</v>
      </c>
      <c r="P15" s="54">
        <f t="shared" si="6"/>
        <v>1.1006941712522094</v>
      </c>
    </row>
    <row r="16" spans="2:16" x14ac:dyDescent="0.25">
      <c r="B16" s="45">
        <f t="shared" si="12"/>
        <v>9</v>
      </c>
      <c r="G16" s="50">
        <f t="shared" si="7"/>
        <v>5.6234132519034965</v>
      </c>
      <c r="H16" s="53">
        <f t="shared" si="2"/>
        <v>5.6234132519034965</v>
      </c>
      <c r="I16" s="50">
        <f t="shared" si="8"/>
        <v>2.371373705661656</v>
      </c>
      <c r="J16" s="53">
        <f t="shared" si="3"/>
        <v>2.371373705661656</v>
      </c>
      <c r="K16" s="50">
        <f t="shared" si="9"/>
        <v>1.5399265260594921</v>
      </c>
      <c r="L16" s="54">
        <f t="shared" si="4"/>
        <v>1.5399265260594921</v>
      </c>
      <c r="M16" s="50">
        <f t="shared" si="10"/>
        <v>1.2409377607517189</v>
      </c>
      <c r="N16" s="54">
        <f t="shared" si="5"/>
        <v>1.2409377607517189</v>
      </c>
      <c r="O16" s="50">
        <f t="shared" si="11"/>
        <v>1.1139738599948021</v>
      </c>
      <c r="P16" s="54">
        <f t="shared" si="6"/>
        <v>1.1139738599948021</v>
      </c>
    </row>
    <row r="17" spans="2:16" x14ac:dyDescent="0.25">
      <c r="B17" s="45">
        <f t="shared" si="12"/>
        <v>10</v>
      </c>
      <c r="G17" s="50">
        <f t="shared" si="7"/>
        <v>6.8129206905796202</v>
      </c>
      <c r="H17" s="53">
        <f t="shared" si="2"/>
        <v>6.8129206905796202</v>
      </c>
      <c r="I17" s="50">
        <f t="shared" si="8"/>
        <v>2.6101572156825377</v>
      </c>
      <c r="J17" s="53">
        <f t="shared" si="3"/>
        <v>2.6101572156825377</v>
      </c>
      <c r="K17" s="50">
        <f t="shared" si="9"/>
        <v>1.6155980984398741</v>
      </c>
      <c r="L17" s="54">
        <f t="shared" si="4"/>
        <v>1.6155980984398741</v>
      </c>
      <c r="M17" s="50">
        <f t="shared" si="10"/>
        <v>1.2710617996147442</v>
      </c>
      <c r="N17" s="54">
        <f t="shared" si="5"/>
        <v>1.2710617996147442</v>
      </c>
      <c r="O17" s="50">
        <f t="shared" si="11"/>
        <v>1.127413765932785</v>
      </c>
      <c r="P17" s="54">
        <f t="shared" si="6"/>
        <v>1.127413765932785</v>
      </c>
    </row>
    <row r="18" spans="2:16" x14ac:dyDescent="0.25">
      <c r="B18" s="45">
        <f t="shared" si="12"/>
        <v>11</v>
      </c>
      <c r="G18" s="50">
        <f t="shared" si="7"/>
        <v>8.254041852680194</v>
      </c>
      <c r="H18" s="53">
        <f t="shared" si="2"/>
        <v>8.254041852680194</v>
      </c>
      <c r="I18" s="50">
        <f t="shared" si="8"/>
        <v>2.8729848333536658</v>
      </c>
      <c r="J18" s="53">
        <f t="shared" si="3"/>
        <v>2.8729848333536658</v>
      </c>
      <c r="K18" s="50">
        <f t="shared" si="9"/>
        <v>1.6949881513903466</v>
      </c>
      <c r="L18" s="54">
        <f t="shared" si="4"/>
        <v>1.6949881513903466</v>
      </c>
      <c r="M18" s="50">
        <f t="shared" si="10"/>
        <v>1.3019171061900772</v>
      </c>
      <c r="N18" s="54">
        <f t="shared" si="5"/>
        <v>1.3019171061900772</v>
      </c>
      <c r="O18" s="50">
        <f t="shared" si="11"/>
        <v>1.1410158220594828</v>
      </c>
      <c r="P18" s="54">
        <f t="shared" si="6"/>
        <v>1.1410158220594828</v>
      </c>
    </row>
    <row r="19" spans="2:16" x14ac:dyDescent="0.25">
      <c r="B19" s="45">
        <f t="shared" si="12"/>
        <v>12</v>
      </c>
      <c r="G19" s="49">
        <f t="shared" si="7"/>
        <v>10.000000000000012</v>
      </c>
      <c r="H19" s="53">
        <f t="shared" si="2"/>
        <v>10.000000000000012</v>
      </c>
      <c r="I19" s="50">
        <f t="shared" si="8"/>
        <v>3.1622776601683809</v>
      </c>
      <c r="J19" s="53">
        <f t="shared" si="3"/>
        <v>3.1622776601683809</v>
      </c>
      <c r="K19" s="50">
        <f t="shared" si="9"/>
        <v>1.7782794100389228</v>
      </c>
      <c r="L19" s="54">
        <f t="shared" si="4"/>
        <v>1.7782794100389228</v>
      </c>
      <c r="M19" s="50">
        <f t="shared" si="10"/>
        <v>1.3335214321633231</v>
      </c>
      <c r="N19" s="54">
        <f t="shared" si="5"/>
        <v>1.3335214321633231</v>
      </c>
      <c r="O19" s="50">
        <f t="shared" si="11"/>
        <v>1.1547819846894578</v>
      </c>
      <c r="P19" s="54">
        <f t="shared" si="6"/>
        <v>1.1547819846894578</v>
      </c>
    </row>
    <row r="20" spans="2:16" x14ac:dyDescent="0.25">
      <c r="B20" s="45">
        <f t="shared" si="12"/>
        <v>13</v>
      </c>
      <c r="I20" s="50">
        <f t="shared" si="8"/>
        <v>3.4807005884284123</v>
      </c>
      <c r="J20" s="53">
        <f t="shared" si="3"/>
        <v>3.4807005884284123</v>
      </c>
      <c r="K20" s="50">
        <f t="shared" si="9"/>
        <v>1.8656635785769122</v>
      </c>
      <c r="L20" s="54">
        <f t="shared" si="4"/>
        <v>1.8656635785769122</v>
      </c>
      <c r="M20" s="50">
        <f t="shared" si="10"/>
        <v>1.3658929601461856</v>
      </c>
      <c r="N20" s="54">
        <f t="shared" si="5"/>
        <v>1.3658929601461856</v>
      </c>
      <c r="O20" s="50">
        <f t="shared" si="11"/>
        <v>1.1687142337398762</v>
      </c>
      <c r="P20" s="54">
        <f t="shared" si="6"/>
        <v>1.1687142337398762</v>
      </c>
    </row>
    <row r="21" spans="2:16" x14ac:dyDescent="0.25">
      <c r="B21" s="45">
        <f t="shared" si="12"/>
        <v>14</v>
      </c>
      <c r="I21" s="50">
        <f t="shared" si="8"/>
        <v>3.8311868495572896</v>
      </c>
      <c r="J21" s="53">
        <f t="shared" si="3"/>
        <v>3.8311868495572896</v>
      </c>
      <c r="K21" s="50">
        <f t="shared" si="9"/>
        <v>1.9573417814876601</v>
      </c>
      <c r="L21" s="54">
        <f t="shared" si="4"/>
        <v>1.9573417814876601</v>
      </c>
      <c r="M21" s="50">
        <f t="shared" si="10"/>
        <v>1.3990503141372925</v>
      </c>
      <c r="N21" s="54">
        <f t="shared" si="5"/>
        <v>1.3990503141372925</v>
      </c>
      <c r="O21" s="50">
        <f t="shared" si="11"/>
        <v>1.1828145730152688</v>
      </c>
      <c r="P21" s="54">
        <f t="shared" si="6"/>
        <v>1.1828145730152688</v>
      </c>
    </row>
    <row r="22" spans="2:16" x14ac:dyDescent="0.25">
      <c r="B22" s="45">
        <f t="shared" si="12"/>
        <v>15</v>
      </c>
      <c r="I22" s="50">
        <f t="shared" si="8"/>
        <v>4.2169650342858249</v>
      </c>
      <c r="J22" s="53">
        <f t="shared" si="3"/>
        <v>4.2169650342858249</v>
      </c>
      <c r="K22" s="50">
        <f t="shared" si="9"/>
        <v>2.0535250264571459</v>
      </c>
      <c r="L22" s="54">
        <f t="shared" si="4"/>
        <v>2.0535250264571459</v>
      </c>
      <c r="M22" s="50">
        <f t="shared" si="10"/>
        <v>1.4330125702369614</v>
      </c>
      <c r="N22" s="54">
        <f t="shared" si="5"/>
        <v>1.4330125702369614</v>
      </c>
      <c r="O22" s="50">
        <f t="shared" si="11"/>
        <v>1.1970850304957295</v>
      </c>
      <c r="P22" s="54">
        <f t="shared" si="6"/>
        <v>1.1970850304957295</v>
      </c>
    </row>
    <row r="23" spans="2:16" x14ac:dyDescent="0.25">
      <c r="B23" s="45">
        <f t="shared" si="12"/>
        <v>16</v>
      </c>
      <c r="I23" s="50">
        <f t="shared" si="8"/>
        <v>4.641588833612782</v>
      </c>
      <c r="J23" s="53">
        <f t="shared" si="3"/>
        <v>4.641588833612782</v>
      </c>
      <c r="K23" s="50">
        <f t="shared" si="9"/>
        <v>2.1544346900318834</v>
      </c>
      <c r="L23" s="54">
        <f t="shared" si="4"/>
        <v>2.1544346900318834</v>
      </c>
      <c r="M23" s="50">
        <f t="shared" si="10"/>
        <v>1.4677992676220681</v>
      </c>
      <c r="N23" s="54">
        <f t="shared" si="5"/>
        <v>1.4677992676220681</v>
      </c>
      <c r="O23" s="50">
        <f t="shared" si="11"/>
        <v>1.2115276586285879</v>
      </c>
      <c r="P23" s="54">
        <f t="shared" si="6"/>
        <v>1.2115276586285879</v>
      </c>
    </row>
    <row r="24" spans="2:16" x14ac:dyDescent="0.25">
      <c r="B24" s="45">
        <f t="shared" si="12"/>
        <v>17</v>
      </c>
      <c r="I24" s="50">
        <f t="shared" si="8"/>
        <v>5.1089697745069316</v>
      </c>
      <c r="J24" s="53">
        <f t="shared" si="3"/>
        <v>5.1089697745069316</v>
      </c>
      <c r="K24" s="50">
        <f t="shared" si="9"/>
        <v>2.2603030271419198</v>
      </c>
      <c r="L24" s="54">
        <f t="shared" si="4"/>
        <v>2.2603030271419198</v>
      </c>
      <c r="M24" s="50">
        <f t="shared" si="10"/>
        <v>1.5034304197873327</v>
      </c>
      <c r="N24" s="54">
        <f t="shared" si="5"/>
        <v>1.5034304197873327</v>
      </c>
      <c r="O24" s="50">
        <f t="shared" si="11"/>
        <v>1.2261445346236033</v>
      </c>
      <c r="P24" s="54">
        <f t="shared" si="6"/>
        <v>1.2261445346236033</v>
      </c>
    </row>
    <row r="25" spans="2:16" x14ac:dyDescent="0.25">
      <c r="B25" s="45">
        <f t="shared" si="12"/>
        <v>18</v>
      </c>
      <c r="I25" s="50">
        <f t="shared" si="8"/>
        <v>5.6234132519034947</v>
      </c>
      <c r="J25" s="53">
        <f t="shared" si="3"/>
        <v>5.6234132519034947</v>
      </c>
      <c r="K25" s="50">
        <f t="shared" si="9"/>
        <v>2.3713737056616551</v>
      </c>
      <c r="L25" s="54">
        <f t="shared" si="4"/>
        <v>2.3713737056616551</v>
      </c>
      <c r="M25" s="50">
        <f t="shared" si="10"/>
        <v>1.5399265260594903</v>
      </c>
      <c r="N25" s="54">
        <f t="shared" si="5"/>
        <v>1.5399265260594903</v>
      </c>
      <c r="O25" s="50">
        <f t="shared" si="11"/>
        <v>1.2409377607517189</v>
      </c>
      <c r="P25" s="54">
        <f t="shared" si="6"/>
        <v>1.2409377607517189</v>
      </c>
    </row>
    <row r="26" spans="2:16" x14ac:dyDescent="0.25">
      <c r="B26" s="45">
        <f t="shared" si="12"/>
        <v>19</v>
      </c>
      <c r="I26" s="50">
        <f t="shared" si="8"/>
        <v>6.1896581889126097</v>
      </c>
      <c r="J26" s="53">
        <f t="shared" si="3"/>
        <v>6.1896581889126097</v>
      </c>
      <c r="K26" s="50">
        <f t="shared" si="9"/>
        <v>2.4879023672388363</v>
      </c>
      <c r="L26" s="54">
        <f t="shared" si="4"/>
        <v>2.4879023672388363</v>
      </c>
      <c r="M26" s="50">
        <f t="shared" si="10"/>
        <v>1.5773085833909706</v>
      </c>
      <c r="N26" s="54">
        <f t="shared" si="5"/>
        <v>1.5773085833909706</v>
      </c>
      <c r="O26" s="50">
        <f t="shared" si="11"/>
        <v>1.2559094646474207</v>
      </c>
      <c r="P26" s="54">
        <f t="shared" si="6"/>
        <v>1.2559094646474207</v>
      </c>
    </row>
    <row r="27" spans="2:16" x14ac:dyDescent="0.25">
      <c r="B27" s="45">
        <f t="shared" si="12"/>
        <v>20</v>
      </c>
      <c r="I27" s="50">
        <f t="shared" si="8"/>
        <v>6.8129206905796176</v>
      </c>
      <c r="J27" s="53">
        <f t="shared" si="3"/>
        <v>6.8129206905796176</v>
      </c>
      <c r="K27" s="50">
        <f t="shared" si="9"/>
        <v>2.6101572156825368</v>
      </c>
      <c r="L27" s="54">
        <f t="shared" si="4"/>
        <v>2.6101572156825368</v>
      </c>
      <c r="M27" s="50">
        <f t="shared" si="10"/>
        <v>1.6155980984398719</v>
      </c>
      <c r="N27" s="54">
        <f t="shared" si="5"/>
        <v>1.6155980984398719</v>
      </c>
      <c r="O27" s="50">
        <f t="shared" si="11"/>
        <v>1.2710617996147442</v>
      </c>
      <c r="P27" s="54">
        <f t="shared" si="6"/>
        <v>1.2710617996147442</v>
      </c>
    </row>
    <row r="28" spans="2:16" x14ac:dyDescent="0.25">
      <c r="B28" s="45">
        <f t="shared" si="12"/>
        <v>21</v>
      </c>
      <c r="I28" s="50">
        <f t="shared" si="8"/>
        <v>7.4989420933245636</v>
      </c>
      <c r="J28" s="53">
        <f t="shared" si="3"/>
        <v>7.4989420933245636</v>
      </c>
      <c r="K28" s="50">
        <f t="shared" si="9"/>
        <v>2.7384196342643614</v>
      </c>
      <c r="L28" s="54">
        <f t="shared" si="4"/>
        <v>2.7384196342643614</v>
      </c>
      <c r="M28" s="50">
        <f t="shared" si="10"/>
        <v>1.6548170999431793</v>
      </c>
      <c r="N28" s="54">
        <f t="shared" si="5"/>
        <v>1.6548170999431793</v>
      </c>
      <c r="O28" s="50">
        <f t="shared" si="11"/>
        <v>1.2863969449369737</v>
      </c>
      <c r="P28" s="54">
        <f t="shared" si="6"/>
        <v>1.2863969449369737</v>
      </c>
    </row>
    <row r="29" spans="2:16" x14ac:dyDescent="0.25">
      <c r="B29" s="45">
        <f t="shared" si="12"/>
        <v>22</v>
      </c>
      <c r="I29" s="50">
        <f t="shared" si="8"/>
        <v>8.2540418526801904</v>
      </c>
      <c r="J29" s="53">
        <f t="shared" si="3"/>
        <v>8.2540418526801904</v>
      </c>
      <c r="K29" s="50">
        <f t="shared" si="9"/>
        <v>2.8729848333536649</v>
      </c>
      <c r="L29" s="54">
        <f t="shared" si="4"/>
        <v>2.8729848333536649</v>
      </c>
      <c r="M29" s="50">
        <f t="shared" si="10"/>
        <v>1.6949881513903444</v>
      </c>
      <c r="N29" s="54">
        <f t="shared" si="5"/>
        <v>1.6949881513903444</v>
      </c>
      <c r="O29" s="50">
        <f t="shared" si="11"/>
        <v>1.3019171061900769</v>
      </c>
      <c r="P29" s="54">
        <f t="shared" si="6"/>
        <v>1.3019171061900769</v>
      </c>
    </row>
    <row r="30" spans="2:16" x14ac:dyDescent="0.25">
      <c r="B30" s="45">
        <f t="shared" si="12"/>
        <v>23</v>
      </c>
      <c r="I30" s="50">
        <f t="shared" si="8"/>
        <v>9.0851757565168754</v>
      </c>
      <c r="J30" s="53">
        <f t="shared" si="3"/>
        <v>9.0851757565168754</v>
      </c>
      <c r="K30" s="50">
        <f t="shared" si="9"/>
        <v>3.0141625298773902</v>
      </c>
      <c r="L30" s="54">
        <f t="shared" si="4"/>
        <v>3.0141625298773902</v>
      </c>
      <c r="M30" s="50">
        <f t="shared" si="10"/>
        <v>1.7361343640045208</v>
      </c>
      <c r="N30" s="54">
        <f t="shared" si="5"/>
        <v>1.7361343640045208</v>
      </c>
      <c r="O30" s="50">
        <f t="shared" si="11"/>
        <v>1.3176245155599224</v>
      </c>
      <c r="P30" s="54">
        <f t="shared" si="6"/>
        <v>1.3176245155599224</v>
      </c>
    </row>
    <row r="31" spans="2:16" x14ac:dyDescent="0.25">
      <c r="B31" s="45">
        <f t="shared" si="12"/>
        <v>24</v>
      </c>
      <c r="I31" s="49">
        <f t="shared" si="8"/>
        <v>10.000000000000009</v>
      </c>
      <c r="J31" s="53">
        <f t="shared" si="3"/>
        <v>10.000000000000009</v>
      </c>
      <c r="K31" s="50">
        <f t="shared" si="9"/>
        <v>3.1622776601683795</v>
      </c>
      <c r="L31" s="54">
        <f t="shared" si="4"/>
        <v>3.1622776601683795</v>
      </c>
      <c r="M31" s="50">
        <f t="shared" si="10"/>
        <v>1.7782794100389203</v>
      </c>
      <c r="N31" s="54">
        <f t="shared" si="5"/>
        <v>1.7782794100389203</v>
      </c>
      <c r="O31" s="50">
        <f t="shared" si="11"/>
        <v>1.3335214321633229</v>
      </c>
      <c r="P31" s="54">
        <f t="shared" si="6"/>
        <v>1.3335214321633229</v>
      </c>
    </row>
    <row r="32" spans="2:16" x14ac:dyDescent="0.25">
      <c r="B32" s="45">
        <f t="shared" si="12"/>
        <v>25</v>
      </c>
      <c r="K32" s="50">
        <f t="shared" si="9"/>
        <v>3.3176711278428574</v>
      </c>
      <c r="L32" s="54">
        <f t="shared" si="4"/>
        <v>3.3176711278428574</v>
      </c>
      <c r="M32" s="50">
        <f t="shared" si="10"/>
        <v>1.8214475363959424</v>
      </c>
      <c r="N32" s="54">
        <f t="shared" si="5"/>
        <v>1.8214475363959424</v>
      </c>
      <c r="O32" s="50">
        <f t="shared" si="11"/>
        <v>1.3496101423729527</v>
      </c>
      <c r="P32" s="54">
        <f t="shared" si="6"/>
        <v>1.3496101423729527</v>
      </c>
    </row>
    <row r="33" spans="2:16" x14ac:dyDescent="0.25">
      <c r="B33" s="45">
        <f t="shared" si="12"/>
        <v>26</v>
      </c>
      <c r="K33" s="50">
        <f t="shared" si="9"/>
        <v>3.480700588428411</v>
      </c>
      <c r="L33" s="54">
        <f t="shared" si="4"/>
        <v>3.480700588428411</v>
      </c>
      <c r="M33" s="50">
        <f t="shared" si="10"/>
        <v>1.8656635785769096</v>
      </c>
      <c r="N33" s="54">
        <f t="shared" si="5"/>
        <v>1.8656635785769096</v>
      </c>
      <c r="O33" s="50">
        <f t="shared" si="11"/>
        <v>1.3658929601461856</v>
      </c>
      <c r="P33" s="54">
        <f t="shared" si="6"/>
        <v>1.3658929601461856</v>
      </c>
    </row>
    <row r="34" spans="2:16" x14ac:dyDescent="0.25">
      <c r="B34" s="45">
        <f t="shared" si="12"/>
        <v>27</v>
      </c>
      <c r="K34" s="50">
        <f t="shared" si="9"/>
        <v>3.6517412725483775</v>
      </c>
      <c r="L34" s="54">
        <f t="shared" si="4"/>
        <v>3.6517412725483775</v>
      </c>
      <c r="M34" s="50">
        <f t="shared" si="10"/>
        <v>1.9109529749704377</v>
      </c>
      <c r="N34" s="54">
        <f t="shared" si="5"/>
        <v>1.9109529749704377</v>
      </c>
      <c r="O34" s="50">
        <f t="shared" si="11"/>
        <v>1.3823722273578984</v>
      </c>
      <c r="P34" s="54">
        <f t="shared" si="6"/>
        <v>1.3823722273578984</v>
      </c>
    </row>
    <row r="35" spans="2:16" x14ac:dyDescent="0.25">
      <c r="B35" s="45">
        <f t="shared" si="12"/>
        <v>28</v>
      </c>
      <c r="K35" s="50">
        <f t="shared" si="9"/>
        <v>3.8311868495572883</v>
      </c>
      <c r="L35" s="54">
        <f t="shared" si="4"/>
        <v>3.8311868495572883</v>
      </c>
      <c r="M35" s="50">
        <f t="shared" si="10"/>
        <v>1.9573417814876573</v>
      </c>
      <c r="N35" s="54">
        <f t="shared" si="5"/>
        <v>1.9573417814876573</v>
      </c>
      <c r="O35" s="50">
        <f t="shared" si="11"/>
        <v>1.3990503141372925</v>
      </c>
      <c r="P35" s="54">
        <f t="shared" si="6"/>
        <v>1.3990503141372925</v>
      </c>
    </row>
    <row r="36" spans="2:16" x14ac:dyDescent="0.25">
      <c r="B36" s="45">
        <f t="shared" si="12"/>
        <v>29</v>
      </c>
      <c r="K36" s="50">
        <f t="shared" si="9"/>
        <v>4.0194503336151257</v>
      </c>
      <c r="L36" s="54">
        <f t="shared" si="4"/>
        <v>4.0194503336151257</v>
      </c>
      <c r="M36" s="50">
        <f t="shared" si="10"/>
        <v>2.0048566865527104</v>
      </c>
      <c r="N36" s="54">
        <f t="shared" si="5"/>
        <v>2.0048566865527104</v>
      </c>
      <c r="O36" s="50">
        <f t="shared" si="11"/>
        <v>1.4159296192087762</v>
      </c>
      <c r="P36" s="54">
        <f t="shared" si="6"/>
        <v>1.4159296192087762</v>
      </c>
    </row>
    <row r="37" spans="2:16" x14ac:dyDescent="0.25">
      <c r="B37" s="45">
        <f t="shared" si="12"/>
        <v>30</v>
      </c>
      <c r="K37" s="50">
        <f t="shared" si="9"/>
        <v>4.2169650342858231</v>
      </c>
      <c r="L37" s="54">
        <f t="shared" si="4"/>
        <v>4.2169650342858231</v>
      </c>
      <c r="M37" s="50">
        <f t="shared" si="10"/>
        <v>2.0535250264571427</v>
      </c>
      <c r="N37" s="54">
        <f t="shared" si="5"/>
        <v>2.0535250264571427</v>
      </c>
      <c r="O37" s="50">
        <f t="shared" si="11"/>
        <v>1.4330125702369616</v>
      </c>
      <c r="P37" s="54">
        <f t="shared" si="6"/>
        <v>1.4330125702369616</v>
      </c>
    </row>
    <row r="38" spans="2:16" x14ac:dyDescent="0.25">
      <c r="B38" s="45">
        <f t="shared" si="12"/>
        <v>31</v>
      </c>
      <c r="K38" s="50">
        <f t="shared" si="9"/>
        <v>4.4241855538479182</v>
      </c>
      <c r="L38" s="54">
        <f t="shared" si="4"/>
        <v>4.4241855538479182</v>
      </c>
      <c r="M38" s="50">
        <f t="shared" si="10"/>
        <v>2.1033748010870297</v>
      </c>
      <c r="N38" s="54">
        <f t="shared" si="5"/>
        <v>2.1033748010870297</v>
      </c>
      <c r="O38" s="50">
        <f t="shared" si="11"/>
        <v>1.4503016241758229</v>
      </c>
      <c r="P38" s="54">
        <f t="shared" si="6"/>
        <v>1.4503016241758229</v>
      </c>
    </row>
    <row r="39" spans="2:16" x14ac:dyDescent="0.25">
      <c r="B39" s="45">
        <f t="shared" si="12"/>
        <v>32</v>
      </c>
      <c r="K39" s="50">
        <f t="shared" si="9"/>
        <v>4.6415888336127802</v>
      </c>
      <c r="L39" s="54">
        <f t="shared" si="4"/>
        <v>4.6415888336127802</v>
      </c>
      <c r="M39" s="50">
        <f t="shared" si="10"/>
        <v>2.1544346900318798</v>
      </c>
      <c r="N39" s="54">
        <f t="shared" si="5"/>
        <v>2.1544346900318798</v>
      </c>
      <c r="O39" s="50">
        <f t="shared" si="11"/>
        <v>1.4677992676220681</v>
      </c>
      <c r="P39" s="54">
        <f t="shared" si="6"/>
        <v>1.4677992676220681</v>
      </c>
    </row>
    <row r="40" spans="2:16" x14ac:dyDescent="0.25">
      <c r="B40" s="45">
        <f t="shared" si="12"/>
        <v>33</v>
      </c>
      <c r="K40" s="50">
        <f t="shared" si="9"/>
        <v>4.8696752516586326</v>
      </c>
      <c r="L40" s="54">
        <f t="shared" si="4"/>
        <v>4.8696752516586326</v>
      </c>
      <c r="M40" s="50">
        <f t="shared" si="10"/>
        <v>2.2067340690845856</v>
      </c>
      <c r="N40" s="54">
        <f t="shared" si="5"/>
        <v>2.2067340690845856</v>
      </c>
      <c r="O40" s="50">
        <f t="shared" si="11"/>
        <v>1.4855080171727737</v>
      </c>
      <c r="P40" s="54">
        <f t="shared" si="6"/>
        <v>1.4855080171727737</v>
      </c>
    </row>
    <row r="41" spans="2:16" x14ac:dyDescent="0.25">
      <c r="B41" s="45">
        <f t="shared" si="12"/>
        <v>34</v>
      </c>
      <c r="K41" s="50">
        <f t="shared" si="9"/>
        <v>5.1089697745069289</v>
      </c>
      <c r="L41" s="54">
        <f t="shared" si="4"/>
        <v>5.1089697745069289</v>
      </c>
      <c r="M41" s="50">
        <f t="shared" si="10"/>
        <v>2.2603030271419158</v>
      </c>
      <c r="N41" s="54">
        <f t="shared" si="5"/>
        <v>2.2603030271419158</v>
      </c>
      <c r="O41" s="50">
        <f t="shared" si="11"/>
        <v>1.5034304197873329</v>
      </c>
      <c r="P41" s="54">
        <f t="shared" si="6"/>
        <v>1.5034304197873329</v>
      </c>
    </row>
    <row r="42" spans="2:16" x14ac:dyDescent="0.25">
      <c r="B42" s="45">
        <f t="shared" si="12"/>
        <v>35</v>
      </c>
      <c r="K42" s="50">
        <f t="shared" si="9"/>
        <v>5.3600231653917936</v>
      </c>
      <c r="L42" s="54">
        <f t="shared" si="4"/>
        <v>5.3600231653917936</v>
      </c>
      <c r="M42" s="50">
        <f t="shared" si="10"/>
        <v>2.3151723835152689</v>
      </c>
      <c r="N42" s="54">
        <f t="shared" si="5"/>
        <v>2.3151723835152689</v>
      </c>
      <c r="O42" s="50">
        <f t="shared" si="11"/>
        <v>1.5215690531537729</v>
      </c>
      <c r="P42" s="54">
        <f t="shared" si="6"/>
        <v>1.5215690531537729</v>
      </c>
    </row>
    <row r="43" spans="2:16" x14ac:dyDescent="0.25">
      <c r="B43" s="45">
        <f t="shared" si="12"/>
        <v>36</v>
      </c>
      <c r="K43" s="50">
        <f t="shared" si="9"/>
        <v>5.6234132519034921</v>
      </c>
      <c r="L43" s="54">
        <f t="shared" si="4"/>
        <v>5.6234132519034921</v>
      </c>
      <c r="M43" s="50">
        <f t="shared" si="10"/>
        <v>2.3713737056616506</v>
      </c>
      <c r="N43" s="54">
        <f t="shared" si="5"/>
        <v>2.3713737056616506</v>
      </c>
      <c r="O43" s="50">
        <f t="shared" si="11"/>
        <v>1.5399265260594905</v>
      </c>
      <c r="P43" s="54">
        <f t="shared" si="6"/>
        <v>1.5399265260594905</v>
      </c>
    </row>
    <row r="44" spans="2:16" x14ac:dyDescent="0.25">
      <c r="B44" s="45">
        <f t="shared" si="12"/>
        <v>37</v>
      </c>
      <c r="K44" s="50">
        <f t="shared" si="9"/>
        <v>5.8997462559235645</v>
      </c>
      <c r="L44" s="54">
        <f t="shared" si="4"/>
        <v>5.8997462559235645</v>
      </c>
      <c r="M44" s="50">
        <f t="shared" si="10"/>
        <v>2.4289393273450739</v>
      </c>
      <c r="N44" s="54">
        <f t="shared" si="5"/>
        <v>2.4289393273450739</v>
      </c>
      <c r="O44" s="50">
        <f t="shared" si="11"/>
        <v>1.5585054787664605</v>
      </c>
      <c r="P44" s="54">
        <f t="shared" si="6"/>
        <v>1.5585054787664605</v>
      </c>
    </row>
    <row r="45" spans="2:16" x14ac:dyDescent="0.25">
      <c r="B45" s="45">
        <f t="shared" si="12"/>
        <v>38</v>
      </c>
      <c r="K45" s="50">
        <f t="shared" si="9"/>
        <v>6.1896581889126061</v>
      </c>
      <c r="L45" s="54">
        <f t="shared" si="4"/>
        <v>6.1896581889126061</v>
      </c>
      <c r="M45" s="50">
        <f t="shared" si="10"/>
        <v>2.4879023672388314</v>
      </c>
      <c r="N45" s="54">
        <f t="shared" si="5"/>
        <v>2.4879023672388314</v>
      </c>
      <c r="O45" s="50">
        <f t="shared" si="11"/>
        <v>1.577308583390971</v>
      </c>
      <c r="P45" s="54">
        <f t="shared" si="6"/>
        <v>1.577308583390971</v>
      </c>
    </row>
    <row r="46" spans="2:16" x14ac:dyDescent="0.25">
      <c r="B46" s="45">
        <f t="shared" si="12"/>
        <v>39</v>
      </c>
      <c r="K46" s="50">
        <f t="shared" si="9"/>
        <v>6.4938163157621132</v>
      </c>
      <c r="L46" s="54">
        <f t="shared" si="4"/>
        <v>6.4938163157621132</v>
      </c>
      <c r="M46" s="50">
        <f t="shared" si="10"/>
        <v>2.5482967479793412</v>
      </c>
      <c r="N46" s="54">
        <f t="shared" si="5"/>
        <v>2.5482967479793412</v>
      </c>
      <c r="O46" s="50">
        <f t="shared" si="11"/>
        <v>1.5963385442879408</v>
      </c>
      <c r="P46" s="54">
        <f t="shared" si="6"/>
        <v>1.5963385442879408</v>
      </c>
    </row>
    <row r="47" spans="2:16" x14ac:dyDescent="0.25">
      <c r="B47" s="45">
        <f t="shared" si="12"/>
        <v>40</v>
      </c>
      <c r="K47" s="50">
        <f t="shared" si="9"/>
        <v>6.8129206905796131</v>
      </c>
      <c r="L47" s="54">
        <f t="shared" si="4"/>
        <v>6.8129206905796131</v>
      </c>
      <c r="M47" s="50">
        <f t="shared" si="10"/>
        <v>2.6101572156825315</v>
      </c>
      <c r="N47" s="54">
        <f t="shared" si="5"/>
        <v>2.6101572156825315</v>
      </c>
      <c r="O47" s="50">
        <f t="shared" si="11"/>
        <v>1.6155980984398726</v>
      </c>
      <c r="P47" s="54">
        <f t="shared" si="6"/>
        <v>1.6155980984398726</v>
      </c>
    </row>
    <row r="48" spans="2:16" x14ac:dyDescent="0.25">
      <c r="B48" s="45">
        <f t="shared" si="12"/>
        <v>41</v>
      </c>
      <c r="K48" s="50">
        <f t="shared" si="9"/>
        <v>7.1477057679418561</v>
      </c>
      <c r="L48" s="54">
        <f t="shared" si="4"/>
        <v>7.1477057679418561</v>
      </c>
      <c r="M48" s="50">
        <f t="shared" si="10"/>
        <v>2.673519359933985</v>
      </c>
      <c r="N48" s="54">
        <f t="shared" si="5"/>
        <v>2.673519359933985</v>
      </c>
      <c r="O48" s="50">
        <f t="shared" si="11"/>
        <v>1.6350900158504993</v>
      </c>
      <c r="P48" s="54">
        <f t="shared" si="6"/>
        <v>1.6350900158504993</v>
      </c>
    </row>
    <row r="49" spans="2:16" x14ac:dyDescent="0.25">
      <c r="B49" s="45">
        <f t="shared" si="12"/>
        <v>42</v>
      </c>
      <c r="K49" s="50">
        <f t="shared" si="9"/>
        <v>7.4989420933245583</v>
      </c>
      <c r="L49" s="54">
        <f t="shared" si="4"/>
        <v>7.4989420933245583</v>
      </c>
      <c r="M49" s="50">
        <f t="shared" si="10"/>
        <v>2.7384196342643552</v>
      </c>
      <c r="N49" s="54">
        <f t="shared" si="5"/>
        <v>2.7384196342643552</v>
      </c>
      <c r="O49" s="50">
        <f t="shared" si="11"/>
        <v>1.6548170999431799</v>
      </c>
      <c r="P49" s="54">
        <f t="shared" si="6"/>
        <v>1.6548170999431799</v>
      </c>
    </row>
    <row r="50" spans="2:16" x14ac:dyDescent="0.25">
      <c r="B50" s="45">
        <f t="shared" si="12"/>
        <v>43</v>
      </c>
      <c r="K50" s="50">
        <f t="shared" si="9"/>
        <v>7.8674380765993996</v>
      </c>
      <c r="L50" s="54">
        <f t="shared" si="4"/>
        <v>7.8674380765993996</v>
      </c>
      <c r="M50" s="50">
        <f t="shared" si="10"/>
        <v>2.804895377121821</v>
      </c>
      <c r="N50" s="54">
        <f t="shared" si="5"/>
        <v>2.804895377121821</v>
      </c>
      <c r="O50" s="50">
        <f t="shared" si="11"/>
        <v>1.6747821879641014</v>
      </c>
      <c r="P50" s="54">
        <f t="shared" si="6"/>
        <v>1.6747821879641014</v>
      </c>
    </row>
    <row r="51" spans="2:16" x14ac:dyDescent="0.25">
      <c r="B51" s="45">
        <f t="shared" si="12"/>
        <v>44</v>
      </c>
      <c r="K51" s="50">
        <f t="shared" si="9"/>
        <v>8.2540418526801851</v>
      </c>
      <c r="L51" s="54">
        <f t="shared" si="4"/>
        <v>8.2540418526801851</v>
      </c>
      <c r="M51" s="50">
        <f t="shared" si="10"/>
        <v>2.8729848333536578</v>
      </c>
      <c r="N51" s="54">
        <f t="shared" si="5"/>
        <v>2.8729848333536578</v>
      </c>
      <c r="O51" s="50">
        <f t="shared" si="11"/>
        <v>1.6949881513903451</v>
      </c>
      <c r="P51" s="54">
        <f t="shared" si="6"/>
        <v>1.6949881513903451</v>
      </c>
    </row>
    <row r="52" spans="2:16" x14ac:dyDescent="0.25">
      <c r="B52" s="45">
        <f t="shared" si="12"/>
        <v>45</v>
      </c>
      <c r="K52" s="50">
        <f t="shared" si="9"/>
        <v>8.6596432336006544</v>
      </c>
      <c r="L52" s="54">
        <f t="shared" si="4"/>
        <v>8.6596432336006544</v>
      </c>
      <c r="M52" s="50">
        <f t="shared" si="10"/>
        <v>2.9427271762092748</v>
      </c>
      <c r="N52" s="54">
        <f t="shared" si="5"/>
        <v>2.9427271762092748</v>
      </c>
      <c r="O52" s="50">
        <f t="shared" si="11"/>
        <v>1.7154378963428774</v>
      </c>
      <c r="P52" s="54">
        <f t="shared" si="6"/>
        <v>1.7154378963428774</v>
      </c>
    </row>
    <row r="53" spans="2:16" x14ac:dyDescent="0.25">
      <c r="B53" s="45">
        <f t="shared" si="12"/>
        <v>46</v>
      </c>
      <c r="K53" s="50">
        <f t="shared" si="9"/>
        <v>9.0851757565168683</v>
      </c>
      <c r="L53" s="54">
        <f t="shared" si="4"/>
        <v>9.0851757565168683</v>
      </c>
      <c r="M53" s="50">
        <f t="shared" si="10"/>
        <v>3.0141625298773826</v>
      </c>
      <c r="N53" s="54">
        <f t="shared" si="5"/>
        <v>3.0141625298773826</v>
      </c>
      <c r="O53" s="50">
        <f t="shared" si="11"/>
        <v>1.7361343640045215</v>
      </c>
      <c r="P53" s="54">
        <f t="shared" si="6"/>
        <v>1.7361343640045215</v>
      </c>
    </row>
    <row r="54" spans="2:16" x14ac:dyDescent="0.25">
      <c r="B54" s="45">
        <f t="shared" si="12"/>
        <v>47</v>
      </c>
      <c r="K54" s="50">
        <f t="shared" si="9"/>
        <v>9.5316188323478759</v>
      </c>
      <c r="L54" s="54">
        <f t="shared" si="4"/>
        <v>9.5316188323478759</v>
      </c>
      <c r="M54" s="50">
        <f t="shared" si="10"/>
        <v>3.087331992570256</v>
      </c>
      <c r="N54" s="54">
        <f t="shared" si="5"/>
        <v>3.087331992570256</v>
      </c>
      <c r="O54" s="50">
        <f t="shared" si="11"/>
        <v>1.7570805310429736</v>
      </c>
      <c r="P54" s="54">
        <f t="shared" si="6"/>
        <v>1.7570805310429736</v>
      </c>
    </row>
    <row r="55" spans="2:16" x14ac:dyDescent="0.25">
      <c r="B55" s="45">
        <f t="shared" si="12"/>
        <v>48</v>
      </c>
      <c r="K55" s="49">
        <f t="shared" si="9"/>
        <v>10</v>
      </c>
      <c r="L55" s="54">
        <f t="shared" si="4"/>
        <v>10</v>
      </c>
      <c r="M55" s="50">
        <f t="shared" si="10"/>
        <v>3.1622776601683711</v>
      </c>
      <c r="N55" s="54">
        <f t="shared" si="5"/>
        <v>3.1622776601683711</v>
      </c>
      <c r="O55" s="50">
        <f t="shared" si="11"/>
        <v>1.778279410038921</v>
      </c>
      <c r="P55" s="54">
        <f t="shared" si="6"/>
        <v>1.778279410038921</v>
      </c>
    </row>
    <row r="56" spans="2:16" x14ac:dyDescent="0.25">
      <c r="B56" s="45">
        <f t="shared" si="12"/>
        <v>49</v>
      </c>
      <c r="M56" s="50">
        <f t="shared" si="10"/>
        <v>3.2390426504390217</v>
      </c>
      <c r="N56" s="54">
        <f t="shared" si="5"/>
        <v>3.2390426504390217</v>
      </c>
      <c r="O56" s="50">
        <f t="shared" si="11"/>
        <v>1.7997340499193273</v>
      </c>
      <c r="P56" s="54">
        <f t="shared" si="6"/>
        <v>1.7997340499193273</v>
      </c>
    </row>
    <row r="57" spans="2:16" x14ac:dyDescent="0.25">
      <c r="B57" s="45">
        <f t="shared" si="12"/>
        <v>50</v>
      </c>
      <c r="M57" s="50">
        <f t="shared" si="10"/>
        <v>3.3176711278428481</v>
      </c>
      <c r="N57" s="54">
        <f t="shared" si="5"/>
        <v>3.3176711278428481</v>
      </c>
      <c r="O57" s="50">
        <f t="shared" si="11"/>
        <v>1.821447536395943</v>
      </c>
      <c r="P57" s="54">
        <f t="shared" si="6"/>
        <v>1.821447536395943</v>
      </c>
    </row>
    <row r="58" spans="2:16" x14ac:dyDescent="0.25">
      <c r="B58" s="45">
        <f t="shared" si="12"/>
        <v>51</v>
      </c>
      <c r="M58" s="50">
        <f t="shared" si="10"/>
        <v>3.39820832894255</v>
      </c>
      <c r="N58" s="54">
        <f t="shared" si="5"/>
        <v>3.39820832894255</v>
      </c>
      <c r="O58" s="50">
        <f t="shared" si="11"/>
        <v>1.8434229924091086</v>
      </c>
      <c r="P58" s="54">
        <f t="shared" si="6"/>
        <v>1.8434229924091086</v>
      </c>
    </row>
    <row r="59" spans="2:16" x14ac:dyDescent="0.25">
      <c r="B59" s="45">
        <f t="shared" si="12"/>
        <v>52</v>
      </c>
      <c r="M59" s="50">
        <f t="shared" si="10"/>
        <v>3.4807005884284008</v>
      </c>
      <c r="N59" s="54">
        <f t="shared" si="5"/>
        <v>3.4807005884284008</v>
      </c>
      <c r="O59" s="50">
        <f t="shared" si="11"/>
        <v>1.8656635785769105</v>
      </c>
      <c r="P59" s="54">
        <f t="shared" si="6"/>
        <v>1.8656635785769105</v>
      </c>
    </row>
    <row r="60" spans="2:16" x14ac:dyDescent="0.25">
      <c r="B60" s="45">
        <f t="shared" si="12"/>
        <v>53</v>
      </c>
      <c r="M60" s="50">
        <f t="shared" si="10"/>
        <v>3.5651953657755384</v>
      </c>
      <c r="N60" s="54">
        <f t="shared" si="5"/>
        <v>3.5651953657755384</v>
      </c>
      <c r="O60" s="50">
        <f t="shared" si="11"/>
        <v>1.888172493649757</v>
      </c>
      <c r="P60" s="54">
        <f t="shared" si="6"/>
        <v>1.888172493649757</v>
      </c>
    </row>
    <row r="61" spans="2:16" x14ac:dyDescent="0.25">
      <c r="B61" s="45">
        <f t="shared" si="12"/>
        <v>54</v>
      </c>
      <c r="M61" s="50">
        <f t="shared" si="10"/>
        <v>3.6517412725483664</v>
      </c>
      <c r="N61" s="54">
        <f t="shared" si="5"/>
        <v>3.6517412725483664</v>
      </c>
      <c r="O61" s="50">
        <f t="shared" si="11"/>
        <v>1.9109529749704386</v>
      </c>
      <c r="P61" s="54">
        <f t="shared" si="6"/>
        <v>1.9109529749704386</v>
      </c>
    </row>
    <row r="62" spans="2:16" x14ac:dyDescent="0.25">
      <c r="B62" s="45">
        <f t="shared" si="12"/>
        <v>55</v>
      </c>
      <c r="M62" s="50">
        <f t="shared" si="10"/>
        <v>3.7403881003677752</v>
      </c>
      <c r="N62" s="54">
        <f t="shared" si="5"/>
        <v>3.7403881003677752</v>
      </c>
      <c r="O62" s="50">
        <f t="shared" si="11"/>
        <v>1.9340082989397378</v>
      </c>
      <c r="P62" s="54">
        <f t="shared" si="6"/>
        <v>1.9340082989397378</v>
      </c>
    </row>
    <row r="63" spans="2:16" x14ac:dyDescent="0.25">
      <c r="B63" s="45">
        <f t="shared" si="12"/>
        <v>56</v>
      </c>
      <c r="M63" s="50">
        <f t="shared" si="10"/>
        <v>3.8311868495572763</v>
      </c>
      <c r="N63" s="54">
        <f t="shared" si="5"/>
        <v>3.8311868495572763</v>
      </c>
      <c r="O63" s="50">
        <f t="shared" si="11"/>
        <v>1.9573417814876581</v>
      </c>
      <c r="P63" s="54">
        <f t="shared" si="6"/>
        <v>1.9573417814876581</v>
      </c>
    </row>
    <row r="64" spans="2:16" x14ac:dyDescent="0.25">
      <c r="B64" s="45">
        <f t="shared" si="12"/>
        <v>57</v>
      </c>
      <c r="M64" s="50">
        <f t="shared" si="10"/>
        <v>3.9241897584845238</v>
      </c>
      <c r="N64" s="54">
        <f t="shared" si="5"/>
        <v>3.9241897584845238</v>
      </c>
      <c r="O64" s="50">
        <f t="shared" si="11"/>
        <v>1.9809567785503366</v>
      </c>
      <c r="P64" s="54">
        <f t="shared" si="6"/>
        <v>1.9809567785503366</v>
      </c>
    </row>
    <row r="65" spans="2:16" x14ac:dyDescent="0.25">
      <c r="B65" s="45">
        <f t="shared" si="12"/>
        <v>58</v>
      </c>
      <c r="M65" s="50">
        <f t="shared" si="10"/>
        <v>4.0194503336151124</v>
      </c>
      <c r="N65" s="54">
        <f t="shared" si="5"/>
        <v>4.0194503336151124</v>
      </c>
      <c r="O65" s="50">
        <f t="shared" si="11"/>
        <v>2.0048566865527113</v>
      </c>
      <c r="P65" s="54">
        <f t="shared" si="6"/>
        <v>2.0048566865527113</v>
      </c>
    </row>
    <row r="66" spans="2:16" x14ac:dyDescent="0.25">
      <c r="B66" s="45">
        <f t="shared" si="12"/>
        <v>59</v>
      </c>
      <c r="M66" s="50">
        <f t="shared" si="10"/>
        <v>4.117023380295934</v>
      </c>
      <c r="N66" s="54">
        <f t="shared" si="5"/>
        <v>4.117023380295934</v>
      </c>
      <c r="O66" s="50">
        <f t="shared" si="11"/>
        <v>2.0290449428970119</v>
      </c>
      <c r="P66" s="54">
        <f t="shared" si="6"/>
        <v>2.0290449428970119</v>
      </c>
    </row>
    <row r="67" spans="2:16" x14ac:dyDescent="0.25">
      <c r="B67" s="45">
        <f t="shared" si="12"/>
        <v>60</v>
      </c>
      <c r="M67" s="50">
        <f t="shared" si="10"/>
        <v>4.2169650342858089</v>
      </c>
      <c r="N67" s="54">
        <f t="shared" si="5"/>
        <v>4.2169650342858089</v>
      </c>
      <c r="O67" s="50">
        <f t="shared" si="11"/>
        <v>2.0535250264571436</v>
      </c>
      <c r="P67" s="54">
        <f t="shared" si="6"/>
        <v>2.0535250264571436</v>
      </c>
    </row>
    <row r="68" spans="2:16" x14ac:dyDescent="0.25">
      <c r="B68" s="45">
        <f t="shared" si="12"/>
        <v>61</v>
      </c>
      <c r="M68" s="50">
        <f t="shared" si="10"/>
        <v>4.3193327940515305</v>
      </c>
      <c r="N68" s="54">
        <f t="shared" si="5"/>
        <v>4.3193327940515305</v>
      </c>
      <c r="O68" s="50">
        <f t="shared" si="11"/>
        <v>2.078300458079037</v>
      </c>
      <c r="P68" s="54">
        <f t="shared" si="6"/>
        <v>2.078300458079037</v>
      </c>
    </row>
    <row r="69" spans="2:16" x14ac:dyDescent="0.25">
      <c r="B69" s="45">
        <f t="shared" si="12"/>
        <v>62</v>
      </c>
      <c r="M69" s="50">
        <f t="shared" si="10"/>
        <v>4.4241855538479022</v>
      </c>
      <c r="N69" s="54">
        <f t="shared" si="5"/>
        <v>4.4241855538479022</v>
      </c>
      <c r="O69" s="50">
        <f t="shared" si="11"/>
        <v>2.103374801087031</v>
      </c>
      <c r="P69" s="54">
        <f t="shared" si="6"/>
        <v>2.103374801087031</v>
      </c>
    </row>
    <row r="70" spans="2:16" x14ac:dyDescent="0.25">
      <c r="B70" s="45">
        <f t="shared" si="12"/>
        <v>63</v>
      </c>
      <c r="M70" s="50">
        <f t="shared" si="10"/>
        <v>4.5315836376008019</v>
      </c>
      <c r="N70" s="54">
        <f t="shared" si="5"/>
        <v>4.5315836376008019</v>
      </c>
      <c r="O70" s="50">
        <f t="shared" si="11"/>
        <v>2.12875166179637</v>
      </c>
      <c r="P70" s="54">
        <f t="shared" si="6"/>
        <v>2.12875166179637</v>
      </c>
    </row>
    <row r="71" spans="2:16" x14ac:dyDescent="0.25">
      <c r="B71" s="45">
        <f t="shared" si="12"/>
        <v>64</v>
      </c>
      <c r="M71" s="50">
        <f t="shared" si="10"/>
        <v>4.6415888336127624</v>
      </c>
      <c r="N71" s="54">
        <f t="shared" si="5"/>
        <v>4.6415888336127624</v>
      </c>
      <c r="O71" s="50">
        <f t="shared" si="11"/>
        <v>2.1544346900318811</v>
      </c>
      <c r="P71" s="54">
        <f t="shared" si="6"/>
        <v>2.1544346900318811</v>
      </c>
    </row>
    <row r="72" spans="2:16" x14ac:dyDescent="0.25">
      <c r="B72" s="45">
        <f t="shared" si="12"/>
        <v>65</v>
      </c>
      <c r="M72" s="50">
        <f t="shared" si="10"/>
        <v>4.7542644301110384</v>
      </c>
      <c r="N72" s="54">
        <f t="shared" ref="N72:N103" si="13">M72</f>
        <v>4.7542644301110384</v>
      </c>
      <c r="O72" s="50">
        <f t="shared" si="11"/>
        <v>2.1804275796529091</v>
      </c>
      <c r="P72" s="54">
        <f t="shared" ref="P72:P135" si="14">O72</f>
        <v>2.1804275796529091</v>
      </c>
    </row>
    <row r="73" spans="2:16" x14ac:dyDescent="0.25">
      <c r="B73" s="45">
        <f t="shared" si="12"/>
        <v>66</v>
      </c>
      <c r="M73" s="50">
        <f t="shared" ref="M73:M103" si="15">POWER(10,1/$M$4)*M72</f>
        <v>4.869675251658613</v>
      </c>
      <c r="N73" s="54">
        <f t="shared" si="13"/>
        <v>4.869675251658613</v>
      </c>
      <c r="O73" s="50">
        <f t="shared" ref="O73:O136" si="16">POWER(10,1/$O$4)*O72</f>
        <v>2.2067340690845869</v>
      </c>
      <c r="P73" s="54">
        <f t="shared" si="14"/>
        <v>2.2067340690845869</v>
      </c>
    </row>
    <row r="74" spans="2:16" x14ac:dyDescent="0.25">
      <c r="B74" s="45">
        <f t="shared" ref="B74:B137" si="17">B73+1</f>
        <v>67</v>
      </c>
      <c r="M74" s="50">
        <f t="shared" si="15"/>
        <v>4.9878876964490866</v>
      </c>
      <c r="N74" s="54">
        <f t="shared" si="13"/>
        <v>4.9878876964490866</v>
      </c>
      <c r="O74" s="50">
        <f t="shared" si="16"/>
        <v>2.233357941855513</v>
      </c>
      <c r="P74" s="54">
        <f t="shared" si="14"/>
        <v>2.233357941855513</v>
      </c>
    </row>
    <row r="75" spans="2:16" x14ac:dyDescent="0.25">
      <c r="B75" s="45">
        <f t="shared" si="17"/>
        <v>68</v>
      </c>
      <c r="M75" s="50">
        <f t="shared" si="15"/>
        <v>5.1089697745069085</v>
      </c>
      <c r="N75" s="54">
        <f t="shared" si="13"/>
        <v>5.1089697745069085</v>
      </c>
      <c r="O75" s="50">
        <f t="shared" si="16"/>
        <v>2.2603030271419171</v>
      </c>
      <c r="P75" s="54">
        <f t="shared" si="14"/>
        <v>2.2603030271419171</v>
      </c>
    </row>
    <row r="76" spans="2:16" x14ac:dyDescent="0.25">
      <c r="B76" s="45">
        <f t="shared" si="17"/>
        <v>69</v>
      </c>
      <c r="M76" s="50">
        <f t="shared" si="15"/>
        <v>5.2329911468149266</v>
      </c>
      <c r="N76" s="54">
        <f t="shared" si="13"/>
        <v>5.2329911468149266</v>
      </c>
      <c r="O76" s="50">
        <f t="shared" si="16"/>
        <v>2.2875732003183926</v>
      </c>
      <c r="P76" s="54">
        <f t="shared" si="14"/>
        <v>2.2875732003183926</v>
      </c>
    </row>
    <row r="77" spans="2:16" x14ac:dyDescent="0.25">
      <c r="B77" s="45">
        <f t="shared" si="17"/>
        <v>70</v>
      </c>
      <c r="M77" s="50">
        <f t="shared" si="15"/>
        <v>5.3600231653917714</v>
      </c>
      <c r="N77" s="54">
        <f t="shared" si="13"/>
        <v>5.3600231653917714</v>
      </c>
      <c r="O77" s="50">
        <f t="shared" si="16"/>
        <v>2.3151723835152702</v>
      </c>
      <c r="P77" s="54">
        <f t="shared" si="14"/>
        <v>2.3151723835152702</v>
      </c>
    </row>
    <row r="78" spans="2:16" x14ac:dyDescent="0.25">
      <c r="B78" s="45">
        <f t="shared" si="17"/>
        <v>71</v>
      </c>
      <c r="M78" s="50">
        <f t="shared" si="15"/>
        <v>5.4901389143421193</v>
      </c>
      <c r="N78" s="54">
        <f t="shared" si="13"/>
        <v>5.4901389143421193</v>
      </c>
      <c r="O78" s="50">
        <f t="shared" si="16"/>
        <v>2.3431045461827189</v>
      </c>
      <c r="P78" s="54">
        <f t="shared" si="14"/>
        <v>2.3431045461827189</v>
      </c>
    </row>
    <row r="79" spans="2:16" x14ac:dyDescent="0.25">
      <c r="B79" s="45">
        <f t="shared" si="17"/>
        <v>72</v>
      </c>
      <c r="M79" s="50">
        <f t="shared" si="15"/>
        <v>5.623413251903469</v>
      </c>
      <c r="N79" s="54">
        <f t="shared" si="13"/>
        <v>5.623413251903469</v>
      </c>
      <c r="O79" s="50">
        <f t="shared" si="16"/>
        <v>2.371373705661652</v>
      </c>
      <c r="P79" s="54">
        <f t="shared" si="14"/>
        <v>2.371373705661652</v>
      </c>
    </row>
    <row r="80" spans="2:16" x14ac:dyDescent="0.25">
      <c r="B80" s="45">
        <f t="shared" si="17"/>
        <v>73</v>
      </c>
      <c r="M80" s="50">
        <f t="shared" si="15"/>
        <v>5.7599228535136051</v>
      </c>
      <c r="N80" s="54">
        <f t="shared" si="13"/>
        <v>5.7599228535136051</v>
      </c>
      <c r="O80" s="50">
        <f t="shared" si="16"/>
        <v>2.3999839277615198</v>
      </c>
      <c r="P80" s="54">
        <f t="shared" si="14"/>
        <v>2.3999839277615198</v>
      </c>
    </row>
    <row r="81" spans="2:16" x14ac:dyDescent="0.25">
      <c r="B81" s="45">
        <f t="shared" si="17"/>
        <v>74</v>
      </c>
      <c r="M81" s="50">
        <f t="shared" si="15"/>
        <v>5.8997462559235405</v>
      </c>
      <c r="N81" s="54">
        <f t="shared" si="13"/>
        <v>5.8997462559235405</v>
      </c>
      <c r="O81" s="50">
        <f t="shared" si="16"/>
        <v>2.4289393273450752</v>
      </c>
      <c r="P81" s="54">
        <f t="shared" si="14"/>
        <v>2.4289393273450752</v>
      </c>
    </row>
    <row r="82" spans="2:16" x14ac:dyDescent="0.25">
      <c r="B82" s="45">
        <f t="shared" si="17"/>
        <v>75</v>
      </c>
      <c r="M82" s="50">
        <f t="shared" si="15"/>
        <v>6.0429639023813042</v>
      </c>
      <c r="N82" s="54">
        <f t="shared" si="13"/>
        <v>6.0429639023813042</v>
      </c>
      <c r="O82" s="50">
        <f t="shared" si="16"/>
        <v>2.4582440689201936</v>
      </c>
      <c r="P82" s="54">
        <f t="shared" si="14"/>
        <v>2.4582440689201936</v>
      </c>
    </row>
    <row r="83" spans="2:16" x14ac:dyDescent="0.25">
      <c r="B83" s="45">
        <f t="shared" si="17"/>
        <v>76</v>
      </c>
      <c r="M83" s="50">
        <f t="shared" si="15"/>
        <v>6.1896581889125803</v>
      </c>
      <c r="N83" s="54">
        <f t="shared" si="13"/>
        <v>6.1896581889125803</v>
      </c>
      <c r="O83" s="50">
        <f t="shared" si="16"/>
        <v>2.4879023672388323</v>
      </c>
      <c r="P83" s="54">
        <f t="shared" si="14"/>
        <v>2.4879023672388323</v>
      </c>
    </row>
    <row r="84" spans="2:16" x14ac:dyDescent="0.25">
      <c r="B84" s="45">
        <f t="shared" si="17"/>
        <v>77</v>
      </c>
      <c r="M84" s="50">
        <f t="shared" si="15"/>
        <v>6.3399135117248182</v>
      </c>
      <c r="N84" s="54">
        <f t="shared" si="13"/>
        <v>6.3399135117248182</v>
      </c>
      <c r="O84" s="50">
        <f t="shared" si="16"/>
        <v>2.5179184879032173</v>
      </c>
      <c r="P84" s="54">
        <f t="shared" si="14"/>
        <v>2.5179184879032173</v>
      </c>
    </row>
    <row r="85" spans="2:16" x14ac:dyDescent="0.25">
      <c r="B85" s="45">
        <f t="shared" si="17"/>
        <v>78</v>
      </c>
      <c r="M85" s="50">
        <f t="shared" si="15"/>
        <v>6.4938163157620856</v>
      </c>
      <c r="N85" s="54">
        <f t="shared" si="13"/>
        <v>6.4938163157620856</v>
      </c>
      <c r="O85" s="50">
        <f t="shared" si="16"/>
        <v>2.5482967479793421</v>
      </c>
      <c r="P85" s="54">
        <f t="shared" si="14"/>
        <v>2.5482967479793421</v>
      </c>
    </row>
    <row r="86" spans="2:16" x14ac:dyDescent="0.25">
      <c r="B86" s="45">
        <f t="shared" si="17"/>
        <v>79</v>
      </c>
      <c r="M86" s="50">
        <f t="shared" si="15"/>
        <v>6.6514551444386054</v>
      </c>
      <c r="N86" s="54">
        <f t="shared" si="13"/>
        <v>6.6514551444386054</v>
      </c>
      <c r="O86" s="50">
        <f t="shared" si="16"/>
        <v>2.5790415166178717</v>
      </c>
      <c r="P86" s="54">
        <f t="shared" si="14"/>
        <v>2.5790415166178717</v>
      </c>
    </row>
    <row r="87" spans="2:16" x14ac:dyDescent="0.25">
      <c r="B87" s="45">
        <f t="shared" si="17"/>
        <v>80</v>
      </c>
      <c r="M87" s="50">
        <f t="shared" si="15"/>
        <v>6.8129206905795829</v>
      </c>
      <c r="N87" s="54">
        <f t="shared" si="13"/>
        <v>6.8129206905795829</v>
      </c>
      <c r="O87" s="50">
        <f t="shared" si="16"/>
        <v>2.6101572156825323</v>
      </c>
      <c r="P87" s="54">
        <f t="shared" si="14"/>
        <v>2.6101572156825323</v>
      </c>
    </row>
    <row r="88" spans="2:16" x14ac:dyDescent="0.25">
      <c r="B88" s="45">
        <f t="shared" si="17"/>
        <v>81</v>
      </c>
      <c r="M88" s="50">
        <f t="shared" si="15"/>
        <v>6.978305848598632</v>
      </c>
      <c r="N88" s="54">
        <f t="shared" si="13"/>
        <v>6.978305848598632</v>
      </c>
      <c r="O88" s="50">
        <f t="shared" si="16"/>
        <v>2.6416483203860879</v>
      </c>
      <c r="P88" s="54">
        <f t="shared" si="14"/>
        <v>2.6416483203860879</v>
      </c>
    </row>
    <row r="89" spans="2:16" x14ac:dyDescent="0.25">
      <c r="B89" s="45">
        <f t="shared" si="17"/>
        <v>82</v>
      </c>
      <c r="M89" s="50">
        <f t="shared" si="15"/>
        <v>7.1477057679418232</v>
      </c>
      <c r="N89" s="54">
        <f t="shared" si="13"/>
        <v>7.1477057679418232</v>
      </c>
      <c r="O89" s="50">
        <f t="shared" si="16"/>
        <v>2.6735193599339859</v>
      </c>
      <c r="P89" s="54">
        <f t="shared" si="14"/>
        <v>2.6735193599339859</v>
      </c>
    </row>
    <row r="90" spans="2:16" x14ac:dyDescent="0.25">
      <c r="B90" s="45">
        <f t="shared" si="17"/>
        <v>83</v>
      </c>
      <c r="M90" s="50">
        <f t="shared" si="15"/>
        <v>7.3212179078290944</v>
      </c>
      <c r="N90" s="54">
        <f t="shared" si="13"/>
        <v>7.3212179078290944</v>
      </c>
      <c r="O90" s="50">
        <f t="shared" si="16"/>
        <v>2.7057749181757713</v>
      </c>
      <c r="P90" s="54">
        <f t="shared" si="14"/>
        <v>2.7057749181757713</v>
      </c>
    </row>
    <row r="91" spans="2:16" x14ac:dyDescent="0.25">
      <c r="B91" s="45">
        <f t="shared" si="17"/>
        <v>84</v>
      </c>
      <c r="M91" s="50">
        <f t="shared" si="15"/>
        <v>7.4989420933245228</v>
      </c>
      <c r="N91" s="54">
        <f t="shared" si="13"/>
        <v>7.4989420933245228</v>
      </c>
      <c r="O91" s="50">
        <f t="shared" si="16"/>
        <v>2.7384196342643561</v>
      </c>
      <c r="P91" s="54">
        <f t="shared" si="14"/>
        <v>2.7384196342643561</v>
      </c>
    </row>
    <row r="92" spans="2:16" x14ac:dyDescent="0.25">
      <c r="B92" s="45">
        <f t="shared" si="17"/>
        <v>85</v>
      </c>
      <c r="M92" s="50">
        <f t="shared" si="15"/>
        <v>7.6809805727677158</v>
      </c>
      <c r="N92" s="54">
        <f t="shared" si="13"/>
        <v>7.6809805727677158</v>
      </c>
      <c r="O92" s="50">
        <f t="shared" si="16"/>
        <v>2.7714582033232475</v>
      </c>
      <c r="P92" s="54">
        <f t="shared" si="14"/>
        <v>2.7714582033232475</v>
      </c>
    </row>
    <row r="93" spans="2:16" x14ac:dyDescent="0.25">
      <c r="B93" s="45">
        <f t="shared" si="17"/>
        <v>86</v>
      </c>
      <c r="M93" s="50">
        <f t="shared" si="15"/>
        <v>7.8674380765993615</v>
      </c>
      <c r="N93" s="54">
        <f t="shared" si="13"/>
        <v>7.8674380765993615</v>
      </c>
      <c r="O93" s="50">
        <f t="shared" si="16"/>
        <v>2.8048953771218224</v>
      </c>
      <c r="P93" s="54">
        <f t="shared" si="14"/>
        <v>2.8048953771218224</v>
      </c>
    </row>
    <row r="94" spans="2:16" x14ac:dyDescent="0.25">
      <c r="B94" s="45">
        <f t="shared" si="17"/>
        <v>87</v>
      </c>
      <c r="M94" s="50">
        <f t="shared" si="15"/>
        <v>8.0584218776147782</v>
      </c>
      <c r="N94" s="54">
        <f t="shared" si="13"/>
        <v>8.0584218776147782</v>
      </c>
      <c r="O94" s="50">
        <f t="shared" si="16"/>
        <v>2.8387359647587496</v>
      </c>
      <c r="P94" s="54">
        <f t="shared" si="14"/>
        <v>2.8387359647587496</v>
      </c>
    </row>
    <row r="95" spans="2:16" x14ac:dyDescent="0.25">
      <c r="B95" s="45">
        <f t="shared" si="17"/>
        <v>88</v>
      </c>
      <c r="M95" s="50">
        <f t="shared" si="15"/>
        <v>8.2540418526801425</v>
      </c>
      <c r="N95" s="54">
        <f t="shared" si="13"/>
        <v>8.2540418526801425</v>
      </c>
      <c r="O95" s="50">
        <f t="shared" si="16"/>
        <v>2.8729848333536592</v>
      </c>
      <c r="P95" s="54">
        <f t="shared" si="14"/>
        <v>2.8729848333536592</v>
      </c>
    </row>
    <row r="96" spans="2:16" x14ac:dyDescent="0.25">
      <c r="B96" s="45">
        <f t="shared" si="17"/>
        <v>89</v>
      </c>
      <c r="M96" s="50">
        <f t="shared" si="15"/>
        <v>8.4544105459468799</v>
      </c>
      <c r="N96" s="54">
        <f t="shared" si="13"/>
        <v>8.4544105459468799</v>
      </c>
      <c r="O96" s="50">
        <f t="shared" si="16"/>
        <v>2.9076469087471559</v>
      </c>
      <c r="P96" s="54">
        <f t="shared" si="14"/>
        <v>2.9076469087471559</v>
      </c>
    </row>
    <row r="97" spans="2:16" x14ac:dyDescent="0.25">
      <c r="B97" s="45">
        <f t="shared" si="17"/>
        <v>90</v>
      </c>
      <c r="M97" s="50">
        <f t="shared" si="15"/>
        <v>8.6596432336006082</v>
      </c>
      <c r="N97" s="54">
        <f t="shared" si="13"/>
        <v>8.6596432336006082</v>
      </c>
      <c r="O97" s="50">
        <f t="shared" si="16"/>
        <v>2.9427271762092762</v>
      </c>
      <c r="P97" s="54">
        <f t="shared" si="14"/>
        <v>2.9427271762092762</v>
      </c>
    </row>
    <row r="98" spans="2:16" x14ac:dyDescent="0.25">
      <c r="B98" s="45">
        <f t="shared" si="17"/>
        <v>91</v>
      </c>
      <c r="M98" s="50">
        <f t="shared" si="15"/>
        <v>8.8698579901818704</v>
      </c>
      <c r="N98" s="54">
        <f t="shared" si="13"/>
        <v>8.8698579901818704</v>
      </c>
      <c r="O98" s="50">
        <f t="shared" si="16"/>
        <v>2.9782306811564956</v>
      </c>
      <c r="P98" s="54">
        <f t="shared" si="14"/>
        <v>2.9782306811564956</v>
      </c>
    </row>
    <row r="99" spans="2:16" x14ac:dyDescent="0.25">
      <c r="B99" s="45">
        <f t="shared" si="17"/>
        <v>92</v>
      </c>
      <c r="M99" s="50">
        <f t="shared" si="15"/>
        <v>9.0851757565168203</v>
      </c>
      <c r="N99" s="54">
        <f t="shared" si="13"/>
        <v>9.0851757565168203</v>
      </c>
      <c r="O99" s="50">
        <f t="shared" si="16"/>
        <v>3.0141625298773844</v>
      </c>
      <c r="P99" s="54">
        <f t="shared" si="14"/>
        <v>3.0141625298773844</v>
      </c>
    </row>
    <row r="100" spans="2:16" x14ac:dyDescent="0.25">
      <c r="B100" s="45">
        <f t="shared" si="17"/>
        <v>93</v>
      </c>
      <c r="M100" s="50">
        <f t="shared" si="15"/>
        <v>9.3057204092969403</v>
      </c>
      <c r="N100" s="54">
        <f t="shared" si="13"/>
        <v>9.3057204092969403</v>
      </c>
      <c r="O100" s="50">
        <f t="shared" si="16"/>
        <v>3.0505278902670199</v>
      </c>
      <c r="P100" s="54">
        <f t="shared" si="14"/>
        <v>3.0505278902670199</v>
      </c>
    </row>
    <row r="101" spans="2:16" x14ac:dyDescent="0.25">
      <c r="B101" s="45">
        <f t="shared" si="17"/>
        <v>94</v>
      </c>
      <c r="M101" s="50">
        <f t="shared" si="15"/>
        <v>9.5316188323478244</v>
      </c>
      <c r="N101" s="54">
        <f t="shared" si="13"/>
        <v>9.5316188323478244</v>
      </c>
      <c r="O101" s="50">
        <f t="shared" si="16"/>
        <v>3.0873319925702578</v>
      </c>
      <c r="P101" s="54">
        <f t="shared" si="14"/>
        <v>3.0873319925702578</v>
      </c>
    </row>
    <row r="102" spans="2:16" x14ac:dyDescent="0.25">
      <c r="B102" s="45">
        <f t="shared" si="17"/>
        <v>95</v>
      </c>
      <c r="M102" s="50">
        <f t="shared" si="15"/>
        <v>9.7630009896280221</v>
      </c>
      <c r="N102" s="54">
        <f t="shared" si="13"/>
        <v>9.7630009896280221</v>
      </c>
      <c r="O102" s="50">
        <f t="shared" si="16"/>
        <v>3.1245801301339728</v>
      </c>
      <c r="P102" s="54">
        <f t="shared" si="14"/>
        <v>3.1245801301339728</v>
      </c>
    </row>
    <row r="103" spans="2:16" x14ac:dyDescent="0.25">
      <c r="B103" s="45">
        <f t="shared" si="17"/>
        <v>96</v>
      </c>
      <c r="M103" s="49">
        <f t="shared" si="15"/>
        <v>9.9999999999999467</v>
      </c>
      <c r="N103" s="54">
        <f t="shared" si="13"/>
        <v>9.9999999999999467</v>
      </c>
      <c r="O103" s="50">
        <f t="shared" si="16"/>
        <v>3.1622776601683729</v>
      </c>
      <c r="P103" s="54">
        <f t="shared" si="14"/>
        <v>3.1622776601683729</v>
      </c>
    </row>
    <row r="104" spans="2:16" x14ac:dyDescent="0.25">
      <c r="B104" s="45">
        <f t="shared" si="17"/>
        <v>97</v>
      </c>
      <c r="O104" s="50">
        <f t="shared" si="16"/>
        <v>3.2004300045174991</v>
      </c>
      <c r="P104" s="54">
        <f t="shared" si="14"/>
        <v>3.2004300045174991</v>
      </c>
    </row>
    <row r="105" spans="2:16" x14ac:dyDescent="0.25">
      <c r="B105" s="45">
        <f t="shared" si="17"/>
        <v>98</v>
      </c>
      <c r="O105" s="50">
        <f t="shared" si="16"/>
        <v>3.2390426504390235</v>
      </c>
      <c r="P105" s="54">
        <f t="shared" si="14"/>
        <v>3.2390426504390235</v>
      </c>
    </row>
    <row r="106" spans="2:16" x14ac:dyDescent="0.25">
      <c r="B106" s="45">
        <f t="shared" si="17"/>
        <v>99</v>
      </c>
      <c r="O106" s="50">
        <f t="shared" si="16"/>
        <v>3.2781211513934516</v>
      </c>
      <c r="P106" s="54">
        <f t="shared" si="14"/>
        <v>3.2781211513934516</v>
      </c>
    </row>
    <row r="107" spans="2:16" x14ac:dyDescent="0.25">
      <c r="B107" s="45">
        <f t="shared" si="17"/>
        <v>100</v>
      </c>
      <c r="O107" s="50">
        <f t="shared" si="16"/>
        <v>3.3176711278428499</v>
      </c>
      <c r="P107" s="54">
        <f t="shared" si="14"/>
        <v>3.3176711278428499</v>
      </c>
    </row>
    <row r="108" spans="2:16" x14ac:dyDescent="0.25">
      <c r="B108" s="45">
        <f t="shared" si="17"/>
        <v>101</v>
      </c>
      <c r="O108" s="50">
        <f t="shared" si="16"/>
        <v>3.3576982680592078</v>
      </c>
      <c r="P108" s="54">
        <f t="shared" si="14"/>
        <v>3.3576982680592078</v>
      </c>
    </row>
    <row r="109" spans="2:16" x14ac:dyDescent="0.25">
      <c r="B109" s="45">
        <f t="shared" si="17"/>
        <v>102</v>
      </c>
      <c r="O109" s="50">
        <f t="shared" si="16"/>
        <v>3.3982083289425522</v>
      </c>
      <c r="P109" s="54">
        <f t="shared" si="14"/>
        <v>3.3982083289425522</v>
      </c>
    </row>
    <row r="110" spans="2:16" x14ac:dyDescent="0.25">
      <c r="B110" s="45">
        <f t="shared" si="17"/>
        <v>103</v>
      </c>
      <c r="O110" s="50">
        <f t="shared" si="16"/>
        <v>3.4392071368489341</v>
      </c>
      <c r="P110" s="54">
        <f t="shared" si="14"/>
        <v>3.4392071368489341</v>
      </c>
    </row>
    <row r="111" spans="2:16" x14ac:dyDescent="0.25">
      <c r="B111" s="45">
        <f t="shared" si="17"/>
        <v>104</v>
      </c>
      <c r="O111" s="50">
        <f t="shared" si="16"/>
        <v>3.4807005884284035</v>
      </c>
      <c r="P111" s="54">
        <f t="shared" si="14"/>
        <v>3.4807005884284035</v>
      </c>
    </row>
    <row r="112" spans="2:16" x14ac:dyDescent="0.25">
      <c r="B112" s="45">
        <f t="shared" si="17"/>
        <v>105</v>
      </c>
      <c r="O112" s="50">
        <f t="shared" si="16"/>
        <v>3.5226946514730941</v>
      </c>
      <c r="P112" s="54">
        <f t="shared" si="14"/>
        <v>3.5226946514730941</v>
      </c>
    </row>
    <row r="113" spans="2:16" x14ac:dyDescent="0.25">
      <c r="B113" s="45">
        <f t="shared" si="17"/>
        <v>106</v>
      </c>
      <c r="O113" s="50">
        <f t="shared" si="16"/>
        <v>3.5651953657755415</v>
      </c>
      <c r="P113" s="54">
        <f t="shared" si="14"/>
        <v>3.5651953657755415</v>
      </c>
    </row>
    <row r="114" spans="2:16" x14ac:dyDescent="0.25">
      <c r="B114" s="45">
        <f t="shared" si="17"/>
        <v>107</v>
      </c>
      <c r="O114" s="50">
        <f t="shared" si="16"/>
        <v>3.6082088439973545</v>
      </c>
      <c r="P114" s="54">
        <f t="shared" si="14"/>
        <v>3.6082088439973545</v>
      </c>
    </row>
    <row r="115" spans="2:16" x14ac:dyDescent="0.25">
      <c r="B115" s="45">
        <f t="shared" si="17"/>
        <v>108</v>
      </c>
      <c r="O115" s="50">
        <f t="shared" si="16"/>
        <v>3.6517412725483696</v>
      </c>
      <c r="P115" s="54">
        <f t="shared" si="14"/>
        <v>3.6517412725483696</v>
      </c>
    </row>
    <row r="116" spans="2:16" x14ac:dyDescent="0.25">
      <c r="B116" s="45">
        <f t="shared" si="17"/>
        <v>109</v>
      </c>
      <c r="O116" s="50">
        <f t="shared" si="16"/>
        <v>3.6957989124764095</v>
      </c>
      <c r="P116" s="54">
        <f t="shared" si="14"/>
        <v>3.6957989124764095</v>
      </c>
    </row>
    <row r="117" spans="2:16" x14ac:dyDescent="0.25">
      <c r="B117" s="45">
        <f t="shared" si="17"/>
        <v>110</v>
      </c>
      <c r="O117" s="50">
        <f t="shared" si="16"/>
        <v>3.7403881003677788</v>
      </c>
      <c r="P117" s="54">
        <f t="shared" si="14"/>
        <v>3.7403881003677788</v>
      </c>
    </row>
    <row r="118" spans="2:16" x14ac:dyDescent="0.25">
      <c r="B118" s="45">
        <f t="shared" si="17"/>
        <v>111</v>
      </c>
      <c r="O118" s="50">
        <f t="shared" si="16"/>
        <v>3.7855152492586224</v>
      </c>
      <c r="P118" s="54">
        <f t="shared" si="14"/>
        <v>3.7855152492586224</v>
      </c>
    </row>
    <row r="119" spans="2:16" x14ac:dyDescent="0.25">
      <c r="B119" s="45">
        <f t="shared" si="17"/>
        <v>112</v>
      </c>
      <c r="O119" s="50">
        <f t="shared" si="16"/>
        <v>3.8311868495572798</v>
      </c>
      <c r="P119" s="54">
        <f t="shared" si="14"/>
        <v>3.8311868495572798</v>
      </c>
    </row>
    <row r="120" spans="2:16" x14ac:dyDescent="0.25">
      <c r="B120" s="45">
        <f t="shared" si="17"/>
        <v>113</v>
      </c>
      <c r="O120" s="50">
        <f t="shared" si="16"/>
        <v>3.8774094699777684</v>
      </c>
      <c r="P120" s="54">
        <f t="shared" si="14"/>
        <v>3.8774094699777684</v>
      </c>
    </row>
    <row r="121" spans="2:16" x14ac:dyDescent="0.25">
      <c r="B121" s="45">
        <f t="shared" si="17"/>
        <v>114</v>
      </c>
      <c r="O121" s="50">
        <f t="shared" si="16"/>
        <v>3.9241897584845273</v>
      </c>
      <c r="P121" s="54">
        <f t="shared" si="14"/>
        <v>3.9241897584845273</v>
      </c>
    </row>
    <row r="122" spans="2:16" x14ac:dyDescent="0.25">
      <c r="B122" s="45">
        <f t="shared" si="17"/>
        <v>115</v>
      </c>
      <c r="O122" s="50">
        <f t="shared" si="16"/>
        <v>3.9715344432485606</v>
      </c>
      <c r="P122" s="54">
        <f t="shared" si="14"/>
        <v>3.9715344432485606</v>
      </c>
    </row>
    <row r="123" spans="2:16" x14ac:dyDescent="0.25">
      <c r="B123" s="45">
        <f t="shared" si="17"/>
        <v>116</v>
      </c>
      <c r="O123" s="50">
        <f t="shared" si="16"/>
        <v>4.0194503336151159</v>
      </c>
      <c r="P123" s="54">
        <f t="shared" si="14"/>
        <v>4.0194503336151159</v>
      </c>
    </row>
    <row r="124" spans="2:16" x14ac:dyDescent="0.25">
      <c r="B124" s="45">
        <f t="shared" si="17"/>
        <v>117</v>
      </c>
      <c r="O124" s="50">
        <f t="shared" si="16"/>
        <v>4.0679443210830382</v>
      </c>
      <c r="P124" s="54">
        <f t="shared" si="14"/>
        <v>4.0679443210830382</v>
      </c>
    </row>
    <row r="125" spans="2:16" x14ac:dyDescent="0.25">
      <c r="B125" s="45">
        <f t="shared" si="17"/>
        <v>118</v>
      </c>
      <c r="O125" s="50">
        <f t="shared" si="16"/>
        <v>4.1170233802959375</v>
      </c>
      <c r="P125" s="54">
        <f t="shared" si="14"/>
        <v>4.1170233802959375</v>
      </c>
    </row>
    <row r="126" spans="2:16" x14ac:dyDescent="0.25">
      <c r="B126" s="45">
        <f t="shared" si="17"/>
        <v>119</v>
      </c>
      <c r="O126" s="50">
        <f t="shared" si="16"/>
        <v>4.1666945700453191</v>
      </c>
      <c r="P126" s="54">
        <f t="shared" si="14"/>
        <v>4.1666945700453191</v>
      </c>
    </row>
    <row r="127" spans="2:16" x14ac:dyDescent="0.25">
      <c r="B127" s="45">
        <f t="shared" si="17"/>
        <v>120</v>
      </c>
      <c r="O127" s="50">
        <f t="shared" si="16"/>
        <v>4.2169650342858125</v>
      </c>
      <c r="P127" s="54">
        <f t="shared" si="14"/>
        <v>4.2169650342858125</v>
      </c>
    </row>
    <row r="128" spans="2:16" x14ac:dyDescent="0.25">
      <c r="B128" s="45">
        <f t="shared" si="17"/>
        <v>121</v>
      </c>
      <c r="O128" s="50">
        <f t="shared" si="16"/>
        <v>4.2678420031626478</v>
      </c>
      <c r="P128" s="54">
        <f t="shared" si="14"/>
        <v>4.2678420031626478</v>
      </c>
    </row>
    <row r="129" spans="2:16" x14ac:dyDescent="0.25">
      <c r="B129" s="45">
        <f t="shared" si="17"/>
        <v>122</v>
      </c>
      <c r="O129" s="50">
        <f t="shared" si="16"/>
        <v>4.319332794051534</v>
      </c>
      <c r="P129" s="54">
        <f t="shared" si="14"/>
        <v>4.319332794051534</v>
      </c>
    </row>
    <row r="130" spans="2:16" x14ac:dyDescent="0.25">
      <c r="B130" s="45">
        <f t="shared" si="17"/>
        <v>123</v>
      </c>
      <c r="O130" s="50">
        <f t="shared" si="16"/>
        <v>4.3714448126110792</v>
      </c>
      <c r="P130" s="54">
        <f t="shared" si="14"/>
        <v>4.3714448126110792</v>
      </c>
    </row>
    <row r="131" spans="2:16" x14ac:dyDescent="0.25">
      <c r="B131" s="45">
        <f t="shared" si="17"/>
        <v>124</v>
      </c>
      <c r="O131" s="50">
        <f t="shared" si="16"/>
        <v>4.4241855538479067</v>
      </c>
      <c r="P131" s="54">
        <f t="shared" si="14"/>
        <v>4.4241855538479067</v>
      </c>
    </row>
    <row r="132" spans="2:16" x14ac:dyDescent="0.25">
      <c r="B132" s="45">
        <f t="shared" si="17"/>
        <v>125</v>
      </c>
      <c r="O132" s="50">
        <f t="shared" si="16"/>
        <v>4.4775626031946265</v>
      </c>
      <c r="P132" s="54">
        <f t="shared" si="14"/>
        <v>4.4775626031946265</v>
      </c>
    </row>
    <row r="133" spans="2:16" x14ac:dyDescent="0.25">
      <c r="B133" s="45">
        <f t="shared" si="17"/>
        <v>126</v>
      </c>
      <c r="O133" s="50">
        <f t="shared" si="16"/>
        <v>4.5315836376008072</v>
      </c>
      <c r="P133" s="54">
        <f t="shared" si="14"/>
        <v>4.5315836376008072</v>
      </c>
    </row>
    <row r="134" spans="2:16" x14ac:dyDescent="0.25">
      <c r="B134" s="45">
        <f t="shared" si="17"/>
        <v>127</v>
      </c>
      <c r="O134" s="50">
        <f t="shared" si="16"/>
        <v>4.5862564266371146</v>
      </c>
      <c r="P134" s="54">
        <f t="shared" si="14"/>
        <v>4.5862564266371146</v>
      </c>
    </row>
    <row r="135" spans="2:16" x14ac:dyDescent="0.25">
      <c r="B135" s="45">
        <f t="shared" si="17"/>
        <v>128</v>
      </c>
      <c r="O135" s="50">
        <f t="shared" si="16"/>
        <v>4.6415888336127678</v>
      </c>
      <c r="P135" s="54">
        <f t="shared" si="14"/>
        <v>4.6415888336127678</v>
      </c>
    </row>
    <row r="136" spans="2:16" x14ac:dyDescent="0.25">
      <c r="B136" s="45">
        <f t="shared" si="17"/>
        <v>129</v>
      </c>
      <c r="O136" s="50">
        <f t="shared" si="16"/>
        <v>4.6975888167064808</v>
      </c>
      <c r="P136" s="54">
        <f t="shared" ref="P136:P199" si="18">O136</f>
        <v>4.6975888167064808</v>
      </c>
    </row>
    <row r="137" spans="2:16" x14ac:dyDescent="0.25">
      <c r="B137" s="45">
        <f t="shared" si="17"/>
        <v>130</v>
      </c>
      <c r="O137" s="50">
        <f t="shared" ref="O137:O199" si="19">POWER(10,1/$O$4)*O136</f>
        <v>4.7542644301110446</v>
      </c>
      <c r="P137" s="54">
        <f t="shared" si="18"/>
        <v>4.7542644301110446</v>
      </c>
    </row>
    <row r="138" spans="2:16" x14ac:dyDescent="0.25">
      <c r="B138" s="45">
        <f t="shared" ref="B138:B199" si="20">B137+1</f>
        <v>131</v>
      </c>
      <c r="O138" s="50">
        <f t="shared" si="19"/>
        <v>4.8116238251917229</v>
      </c>
      <c r="P138" s="54">
        <f t="shared" si="18"/>
        <v>4.8116238251917229</v>
      </c>
    </row>
    <row r="139" spans="2:16" x14ac:dyDescent="0.25">
      <c r="B139" s="45">
        <f t="shared" si="20"/>
        <v>132</v>
      </c>
      <c r="O139" s="50">
        <f t="shared" si="19"/>
        <v>4.8696752516586201</v>
      </c>
      <c r="P139" s="54">
        <f t="shared" si="18"/>
        <v>4.8696752516586201</v>
      </c>
    </row>
    <row r="140" spans="2:16" x14ac:dyDescent="0.25">
      <c r="B140" s="45">
        <f t="shared" si="20"/>
        <v>133</v>
      </c>
      <c r="O140" s="50">
        <f t="shared" si="19"/>
        <v>4.9284270587531962</v>
      </c>
      <c r="P140" s="54">
        <f t="shared" si="18"/>
        <v>4.9284270587531962</v>
      </c>
    </row>
    <row r="141" spans="2:16" x14ac:dyDescent="0.25">
      <c r="B141" s="45">
        <f t="shared" si="20"/>
        <v>134</v>
      </c>
      <c r="O141" s="50">
        <f t="shared" si="19"/>
        <v>4.9878876964490946</v>
      </c>
      <c r="P141" s="54">
        <f t="shared" si="18"/>
        <v>4.9878876964490946</v>
      </c>
    </row>
    <row r="142" spans="2:16" x14ac:dyDescent="0.25">
      <c r="B142" s="45">
        <f t="shared" si="20"/>
        <v>135</v>
      </c>
      <c r="O142" s="50">
        <f t="shared" si="19"/>
        <v>5.0480657166674598</v>
      </c>
      <c r="P142" s="54">
        <f t="shared" si="18"/>
        <v>5.0480657166674598</v>
      </c>
    </row>
    <row r="143" spans="2:16" x14ac:dyDescent="0.25">
      <c r="B143" s="45">
        <f t="shared" si="20"/>
        <v>136</v>
      </c>
      <c r="O143" s="50">
        <f t="shared" si="19"/>
        <v>5.1089697745069165</v>
      </c>
      <c r="P143" s="54">
        <f t="shared" si="18"/>
        <v>5.1089697745069165</v>
      </c>
    </row>
    <row r="144" spans="2:16" x14ac:dyDescent="0.25">
      <c r="B144" s="45">
        <f t="shared" si="20"/>
        <v>137</v>
      </c>
      <c r="O144" s="50">
        <f t="shared" si="19"/>
        <v>5.1706086294883882</v>
      </c>
      <c r="P144" s="54">
        <f t="shared" si="18"/>
        <v>5.1706086294883882</v>
      </c>
    </row>
    <row r="145" spans="2:16" x14ac:dyDescent="0.25">
      <c r="B145" s="45">
        <f t="shared" si="20"/>
        <v>138</v>
      </c>
      <c r="O145" s="50">
        <f t="shared" si="19"/>
        <v>5.2329911468149346</v>
      </c>
      <c r="P145" s="54">
        <f t="shared" si="18"/>
        <v>5.2329911468149346</v>
      </c>
    </row>
    <row r="146" spans="2:16" x14ac:dyDescent="0.25">
      <c r="B146" s="45">
        <f t="shared" si="20"/>
        <v>139</v>
      </c>
      <c r="O146" s="50">
        <f t="shared" si="19"/>
        <v>5.2961262986467892</v>
      </c>
      <c r="P146" s="54">
        <f t="shared" si="18"/>
        <v>5.2961262986467892</v>
      </c>
    </row>
    <row r="147" spans="2:16" x14ac:dyDescent="0.25">
      <c r="B147" s="45">
        <f t="shared" si="20"/>
        <v>140</v>
      </c>
      <c r="O147" s="50">
        <f t="shared" si="19"/>
        <v>5.3600231653917794</v>
      </c>
      <c r="P147" s="54">
        <f t="shared" si="18"/>
        <v>5.3600231653917794</v>
      </c>
    </row>
    <row r="148" spans="2:16" x14ac:dyDescent="0.25">
      <c r="B148" s="45">
        <f t="shared" si="20"/>
        <v>141</v>
      </c>
      <c r="O148" s="50">
        <f t="shared" si="19"/>
        <v>5.424690937011313</v>
      </c>
      <c r="P148" s="54">
        <f t="shared" si="18"/>
        <v>5.424690937011313</v>
      </c>
    </row>
    <row r="149" spans="2:16" x14ac:dyDescent="0.25">
      <c r="B149" s="45">
        <f t="shared" si="20"/>
        <v>142</v>
      </c>
      <c r="O149" s="50">
        <f t="shared" si="19"/>
        <v>5.4901389143421273</v>
      </c>
      <c r="P149" s="54">
        <f t="shared" si="18"/>
        <v>5.4901389143421273</v>
      </c>
    </row>
    <row r="150" spans="2:16" x14ac:dyDescent="0.25">
      <c r="B150" s="45">
        <f t="shared" si="20"/>
        <v>143</v>
      </c>
      <c r="O150" s="50">
        <f t="shared" si="19"/>
        <v>5.5563765104339797</v>
      </c>
      <c r="P150" s="54">
        <f t="shared" si="18"/>
        <v>5.5563765104339797</v>
      </c>
    </row>
    <row r="151" spans="2:16" x14ac:dyDescent="0.25">
      <c r="B151" s="45">
        <f t="shared" si="20"/>
        <v>144</v>
      </c>
      <c r="O151" s="50">
        <f t="shared" si="19"/>
        <v>5.623413251903477</v>
      </c>
      <c r="P151" s="54">
        <f t="shared" si="18"/>
        <v>5.623413251903477</v>
      </c>
    </row>
    <row r="152" spans="2:16" x14ac:dyDescent="0.25">
      <c r="B152" s="45">
        <f t="shared" si="20"/>
        <v>145</v>
      </c>
      <c r="O152" s="50">
        <f t="shared" si="19"/>
        <v>5.6912587803042429</v>
      </c>
      <c r="P152" s="54">
        <f t="shared" si="18"/>
        <v>5.6912587803042429</v>
      </c>
    </row>
    <row r="153" spans="2:16" x14ac:dyDescent="0.25">
      <c r="B153" s="45">
        <f t="shared" si="20"/>
        <v>146</v>
      </c>
      <c r="O153" s="50">
        <f t="shared" si="19"/>
        <v>5.7599228535136131</v>
      </c>
      <c r="P153" s="54">
        <f t="shared" si="18"/>
        <v>5.7599228535136131</v>
      </c>
    </row>
    <row r="154" spans="2:16" x14ac:dyDescent="0.25">
      <c r="B154" s="45">
        <f t="shared" si="20"/>
        <v>147</v>
      </c>
      <c r="O154" s="50">
        <f t="shared" si="19"/>
        <v>5.8294153471360595</v>
      </c>
      <c r="P154" s="54">
        <f t="shared" si="18"/>
        <v>5.8294153471360595</v>
      </c>
    </row>
    <row r="155" spans="2:16" x14ac:dyDescent="0.25">
      <c r="B155" s="45">
        <f t="shared" si="20"/>
        <v>148</v>
      </c>
      <c r="O155" s="50">
        <f t="shared" si="19"/>
        <v>5.8997462559235485</v>
      </c>
      <c r="P155" s="54">
        <f t="shared" si="18"/>
        <v>5.8997462559235485</v>
      </c>
    </row>
    <row r="156" spans="2:16" x14ac:dyDescent="0.25">
      <c r="B156" s="45">
        <f t="shared" si="20"/>
        <v>149</v>
      </c>
      <c r="O156" s="50">
        <f t="shared" si="19"/>
        <v>5.9709256952130385</v>
      </c>
      <c r="P156" s="54">
        <f t="shared" si="18"/>
        <v>5.9709256952130385</v>
      </c>
    </row>
    <row r="157" spans="2:16" x14ac:dyDescent="0.25">
      <c r="B157" s="45">
        <f t="shared" si="20"/>
        <v>150</v>
      </c>
      <c r="O157" s="50">
        <f t="shared" si="19"/>
        <v>6.0429639023813131</v>
      </c>
      <c r="P157" s="54">
        <f t="shared" si="18"/>
        <v>6.0429639023813131</v>
      </c>
    </row>
    <row r="158" spans="2:16" x14ac:dyDescent="0.25">
      <c r="B158" s="45">
        <f t="shared" si="20"/>
        <v>151</v>
      </c>
      <c r="O158" s="50">
        <f t="shared" si="19"/>
        <v>6.1158712383173732</v>
      </c>
      <c r="P158" s="54">
        <f t="shared" si="18"/>
        <v>6.1158712383173732</v>
      </c>
    </row>
    <row r="159" spans="2:16" x14ac:dyDescent="0.25">
      <c r="B159" s="45">
        <f t="shared" si="20"/>
        <v>152</v>
      </c>
      <c r="O159" s="50">
        <f t="shared" si="19"/>
        <v>6.1896581889125901</v>
      </c>
      <c r="P159" s="54">
        <f t="shared" si="18"/>
        <v>6.1896581889125901</v>
      </c>
    </row>
    <row r="160" spans="2:16" x14ac:dyDescent="0.25">
      <c r="B160" s="45">
        <f t="shared" si="20"/>
        <v>153</v>
      </c>
      <c r="O160" s="50">
        <f t="shared" si="19"/>
        <v>6.2643353665688402</v>
      </c>
      <c r="P160" s="54">
        <f t="shared" si="18"/>
        <v>6.2643353665688402</v>
      </c>
    </row>
    <row r="161" spans="2:16" x14ac:dyDescent="0.25">
      <c r="B161" s="45">
        <f t="shared" si="20"/>
        <v>154</v>
      </c>
      <c r="O161" s="50">
        <f t="shared" si="19"/>
        <v>6.3399135117248289</v>
      </c>
      <c r="P161" s="54">
        <f t="shared" si="18"/>
        <v>6.3399135117248289</v>
      </c>
    </row>
    <row r="162" spans="2:16" x14ac:dyDescent="0.25">
      <c r="B162" s="45">
        <f t="shared" si="20"/>
        <v>155</v>
      </c>
      <c r="O162" s="50">
        <f t="shared" si="19"/>
        <v>6.4164034944008366</v>
      </c>
      <c r="P162" s="54">
        <f t="shared" si="18"/>
        <v>6.4164034944008366</v>
      </c>
    </row>
    <row r="163" spans="2:16" x14ac:dyDescent="0.25">
      <c r="B163" s="45">
        <f t="shared" si="20"/>
        <v>156</v>
      </c>
      <c r="O163" s="50">
        <f t="shared" si="19"/>
        <v>6.4938163157620972</v>
      </c>
      <c r="P163" s="54">
        <f t="shared" si="18"/>
        <v>6.4938163157620972</v>
      </c>
    </row>
    <row r="164" spans="2:16" x14ac:dyDescent="0.25">
      <c r="B164" s="45">
        <f t="shared" si="20"/>
        <v>157</v>
      </c>
      <c r="O164" s="50">
        <f t="shared" si="19"/>
        <v>6.5721631097010391</v>
      </c>
      <c r="P164" s="54">
        <f t="shared" si="18"/>
        <v>6.5721631097010391</v>
      </c>
    </row>
    <row r="165" spans="2:16" x14ac:dyDescent="0.25">
      <c r="B165" s="45">
        <f t="shared" si="20"/>
        <v>158</v>
      </c>
      <c r="O165" s="50">
        <f t="shared" si="19"/>
        <v>6.6514551444386179</v>
      </c>
      <c r="P165" s="54">
        <f t="shared" si="18"/>
        <v>6.6514551444386179</v>
      </c>
    </row>
    <row r="166" spans="2:16" x14ac:dyDescent="0.25">
      <c r="B166" s="45">
        <f t="shared" si="20"/>
        <v>159</v>
      </c>
      <c r="O166" s="50">
        <f t="shared" si="19"/>
        <v>6.7317038241449652</v>
      </c>
      <c r="P166" s="54">
        <f t="shared" si="18"/>
        <v>6.7317038241449652</v>
      </c>
    </row>
    <row r="167" spans="2:16" x14ac:dyDescent="0.25">
      <c r="B167" s="45">
        <f t="shared" si="20"/>
        <v>160</v>
      </c>
      <c r="O167" s="50">
        <f t="shared" si="19"/>
        <v>6.8129206905795954</v>
      </c>
      <c r="P167" s="54">
        <f t="shared" si="18"/>
        <v>6.8129206905795954</v>
      </c>
    </row>
    <row r="168" spans="2:16" x14ac:dyDescent="0.25">
      <c r="B168" s="45">
        <f t="shared" si="20"/>
        <v>161</v>
      </c>
      <c r="O168" s="50">
        <f t="shared" si="19"/>
        <v>6.8951174247513949</v>
      </c>
      <c r="P168" s="54">
        <f t="shared" si="18"/>
        <v>6.8951174247513949</v>
      </c>
    </row>
    <row r="169" spans="2:16" x14ac:dyDescent="0.25">
      <c r="B169" s="45">
        <f t="shared" si="20"/>
        <v>162</v>
      </c>
      <c r="O169" s="50">
        <f t="shared" si="19"/>
        <v>6.9783058485986453</v>
      </c>
      <c r="P169" s="54">
        <f t="shared" si="18"/>
        <v>6.9783058485986453</v>
      </c>
    </row>
    <row r="170" spans="2:16" x14ac:dyDescent="0.25">
      <c r="B170" s="45">
        <f t="shared" si="20"/>
        <v>163</v>
      </c>
      <c r="O170" s="50">
        <f t="shared" si="19"/>
        <v>7.0624979266893098</v>
      </c>
      <c r="P170" s="54">
        <f t="shared" si="18"/>
        <v>7.0624979266893098</v>
      </c>
    </row>
    <row r="171" spans="2:16" x14ac:dyDescent="0.25">
      <c r="B171" s="45">
        <f t="shared" si="20"/>
        <v>164</v>
      </c>
      <c r="O171" s="50">
        <f t="shared" si="19"/>
        <v>7.1477057679418374</v>
      </c>
      <c r="P171" s="54">
        <f t="shared" si="18"/>
        <v>7.1477057679418374</v>
      </c>
    </row>
    <row r="172" spans="2:16" x14ac:dyDescent="0.25">
      <c r="B172" s="45">
        <f t="shared" si="20"/>
        <v>165</v>
      </c>
      <c r="O172" s="50">
        <f t="shared" si="19"/>
        <v>7.233941627366729</v>
      </c>
      <c r="P172" s="54">
        <f t="shared" si="18"/>
        <v>7.233941627366729</v>
      </c>
    </row>
    <row r="173" spans="2:16" x14ac:dyDescent="0.25">
      <c r="B173" s="45">
        <f t="shared" si="20"/>
        <v>166</v>
      </c>
      <c r="O173" s="50">
        <f t="shared" si="19"/>
        <v>7.3212179078291095</v>
      </c>
      <c r="P173" s="54">
        <f t="shared" si="18"/>
        <v>7.3212179078291095</v>
      </c>
    </row>
    <row r="174" spans="2:16" x14ac:dyDescent="0.25">
      <c r="B174" s="45">
        <f t="shared" si="20"/>
        <v>167</v>
      </c>
      <c r="O174" s="50">
        <f t="shared" si="19"/>
        <v>7.4095471618325721</v>
      </c>
      <c r="P174" s="54">
        <f t="shared" si="18"/>
        <v>7.4095471618325721</v>
      </c>
    </row>
    <row r="175" spans="2:16" x14ac:dyDescent="0.25">
      <c r="B175" s="45">
        <f t="shared" si="20"/>
        <v>168</v>
      </c>
      <c r="O175" s="50">
        <f t="shared" si="19"/>
        <v>7.4989420933245388</v>
      </c>
      <c r="P175" s="54">
        <f t="shared" si="18"/>
        <v>7.4989420933245388</v>
      </c>
    </row>
    <row r="176" spans="2:16" x14ac:dyDescent="0.25">
      <c r="B176" s="45">
        <f t="shared" si="20"/>
        <v>169</v>
      </c>
      <c r="O176" s="50">
        <f t="shared" si="19"/>
        <v>7.5894155595234061</v>
      </c>
      <c r="P176" s="54">
        <f t="shared" si="18"/>
        <v>7.5894155595234061</v>
      </c>
    </row>
    <row r="177" spans="2:16" x14ac:dyDescent="0.25">
      <c r="B177" s="45">
        <f t="shared" si="20"/>
        <v>170</v>
      </c>
      <c r="O177" s="50">
        <f t="shared" si="19"/>
        <v>7.6809805727677327</v>
      </c>
      <c r="P177" s="54">
        <f t="shared" si="18"/>
        <v>7.6809805727677327</v>
      </c>
    </row>
    <row r="178" spans="2:16" x14ac:dyDescent="0.25">
      <c r="B178" s="45">
        <f t="shared" si="20"/>
        <v>171</v>
      </c>
      <c r="O178" s="50">
        <f t="shared" si="19"/>
        <v>7.7736503023877379</v>
      </c>
      <c r="P178" s="54">
        <f t="shared" si="18"/>
        <v>7.7736503023877379</v>
      </c>
    </row>
    <row r="179" spans="2:16" x14ac:dyDescent="0.25">
      <c r="B179" s="45">
        <f t="shared" si="20"/>
        <v>172</v>
      </c>
      <c r="O179" s="50">
        <f t="shared" si="19"/>
        <v>7.8674380765993792</v>
      </c>
      <c r="P179" s="54">
        <f t="shared" si="18"/>
        <v>7.8674380765993792</v>
      </c>
    </row>
    <row r="180" spans="2:16" x14ac:dyDescent="0.25">
      <c r="B180" s="45">
        <f t="shared" si="20"/>
        <v>173</v>
      </c>
      <c r="O180" s="50">
        <f t="shared" si="19"/>
        <v>7.9623573844212823</v>
      </c>
      <c r="P180" s="54">
        <f t="shared" si="18"/>
        <v>7.9623573844212823</v>
      </c>
    </row>
    <row r="181" spans="2:16" x14ac:dyDescent="0.25">
      <c r="B181" s="45">
        <f t="shared" si="20"/>
        <v>174</v>
      </c>
      <c r="O181" s="50">
        <f t="shared" si="19"/>
        <v>8.0584218776147978</v>
      </c>
      <c r="P181" s="54">
        <f t="shared" si="18"/>
        <v>8.0584218776147978</v>
      </c>
    </row>
    <row r="182" spans="2:16" x14ac:dyDescent="0.25">
      <c r="B182" s="45">
        <f t="shared" si="20"/>
        <v>175</v>
      </c>
      <c r="O182" s="50">
        <f t="shared" si="19"/>
        <v>8.1556453726474647</v>
      </c>
      <c r="P182" s="54">
        <f t="shared" si="18"/>
        <v>8.1556453726474647</v>
      </c>
    </row>
    <row r="183" spans="2:16" x14ac:dyDescent="0.25">
      <c r="B183" s="45">
        <f t="shared" si="20"/>
        <v>176</v>
      </c>
      <c r="O183" s="50">
        <f t="shared" si="19"/>
        <v>8.2540418526801638</v>
      </c>
      <c r="P183" s="54">
        <f t="shared" si="18"/>
        <v>8.2540418526801638</v>
      </c>
    </row>
    <row r="184" spans="2:16" x14ac:dyDescent="0.25">
      <c r="B184" s="45">
        <f t="shared" si="20"/>
        <v>177</v>
      </c>
      <c r="O184" s="50">
        <f t="shared" si="19"/>
        <v>8.3536254695782404</v>
      </c>
      <c r="P184" s="54">
        <f t="shared" si="18"/>
        <v>8.3536254695782404</v>
      </c>
    </row>
    <row r="185" spans="2:16" x14ac:dyDescent="0.25">
      <c r="B185" s="45">
        <f t="shared" si="20"/>
        <v>178</v>
      </c>
      <c r="O185" s="50">
        <f t="shared" si="19"/>
        <v>8.4544105459469012</v>
      </c>
      <c r="P185" s="54">
        <f t="shared" si="18"/>
        <v>8.4544105459469012</v>
      </c>
    </row>
    <row r="186" spans="2:16" x14ac:dyDescent="0.25">
      <c r="B186" s="45">
        <f t="shared" si="20"/>
        <v>179</v>
      </c>
      <c r="O186" s="50">
        <f t="shared" si="19"/>
        <v>8.5564115771911595</v>
      </c>
      <c r="P186" s="54">
        <f t="shared" si="18"/>
        <v>8.5564115771911595</v>
      </c>
    </row>
    <row r="187" spans="2:16" x14ac:dyDescent="0.25">
      <c r="B187" s="45">
        <f t="shared" si="20"/>
        <v>180</v>
      </c>
      <c r="O187" s="50">
        <f t="shared" si="19"/>
        <v>8.6596432336006313</v>
      </c>
      <c r="P187" s="54">
        <f t="shared" si="18"/>
        <v>8.6596432336006313</v>
      </c>
    </row>
    <row r="188" spans="2:16" x14ac:dyDescent="0.25">
      <c r="B188" s="45">
        <f t="shared" si="20"/>
        <v>181</v>
      </c>
      <c r="O188" s="50">
        <f t="shared" si="19"/>
        <v>8.7641203624594937</v>
      </c>
      <c r="P188" s="54">
        <f t="shared" si="18"/>
        <v>8.7641203624594937</v>
      </c>
    </row>
    <row r="189" spans="2:16" x14ac:dyDescent="0.25">
      <c r="B189" s="45">
        <f t="shared" si="20"/>
        <v>182</v>
      </c>
      <c r="O189" s="50">
        <f t="shared" si="19"/>
        <v>8.8698579901818935</v>
      </c>
      <c r="P189" s="54">
        <f t="shared" si="18"/>
        <v>8.8698579901818935</v>
      </c>
    </row>
    <row r="190" spans="2:16" x14ac:dyDescent="0.25">
      <c r="B190" s="45">
        <f t="shared" si="20"/>
        <v>183</v>
      </c>
      <c r="O190" s="50">
        <f t="shared" si="19"/>
        <v>8.9768713244731178</v>
      </c>
      <c r="P190" s="54">
        <f t="shared" si="18"/>
        <v>8.9768713244731178</v>
      </c>
    </row>
    <row r="191" spans="2:16" x14ac:dyDescent="0.25">
      <c r="B191" s="45">
        <f t="shared" si="20"/>
        <v>184</v>
      </c>
      <c r="O191" s="50">
        <f t="shared" si="19"/>
        <v>9.0851757565168434</v>
      </c>
      <c r="P191" s="54">
        <f t="shared" si="18"/>
        <v>9.0851757565168434</v>
      </c>
    </row>
    <row r="192" spans="2:16" x14ac:dyDescent="0.25">
      <c r="B192" s="45">
        <f t="shared" si="20"/>
        <v>185</v>
      </c>
      <c r="O192" s="50">
        <f t="shared" si="19"/>
        <v>9.194786863188769</v>
      </c>
      <c r="P192" s="54">
        <f t="shared" si="18"/>
        <v>9.194786863188769</v>
      </c>
    </row>
    <row r="193" spans="2:16" x14ac:dyDescent="0.25">
      <c r="B193" s="45">
        <f t="shared" si="20"/>
        <v>186</v>
      </c>
      <c r="O193" s="50">
        <f t="shared" si="19"/>
        <v>9.3057204092969634</v>
      </c>
      <c r="P193" s="54">
        <f t="shared" si="18"/>
        <v>9.3057204092969634</v>
      </c>
    </row>
    <row r="194" spans="2:16" x14ac:dyDescent="0.25">
      <c r="B194" s="45">
        <f t="shared" si="20"/>
        <v>187</v>
      </c>
      <c r="O194" s="50">
        <f t="shared" si="19"/>
        <v>9.4179923498492322</v>
      </c>
      <c r="P194" s="54">
        <f t="shared" si="18"/>
        <v>9.4179923498492322</v>
      </c>
    </row>
    <row r="195" spans="2:16" x14ac:dyDescent="0.25">
      <c r="B195" s="45">
        <f t="shared" si="20"/>
        <v>188</v>
      </c>
      <c r="O195" s="50">
        <f t="shared" si="19"/>
        <v>9.5316188323478475</v>
      </c>
      <c r="P195" s="54">
        <f t="shared" si="18"/>
        <v>9.5316188323478475</v>
      </c>
    </row>
    <row r="196" spans="2:16" x14ac:dyDescent="0.25">
      <c r="B196" s="45">
        <f t="shared" si="20"/>
        <v>189</v>
      </c>
      <c r="O196" s="50">
        <f t="shared" si="19"/>
        <v>9.6466161991119641</v>
      </c>
      <c r="P196" s="54">
        <f t="shared" si="18"/>
        <v>9.6466161991119641</v>
      </c>
    </row>
    <row r="197" spans="2:16" x14ac:dyDescent="0.25">
      <c r="B197" s="45">
        <f t="shared" si="20"/>
        <v>190</v>
      </c>
      <c r="O197" s="50">
        <f t="shared" si="19"/>
        <v>9.7630009896280452</v>
      </c>
      <c r="P197" s="54">
        <f t="shared" si="18"/>
        <v>9.7630009896280452</v>
      </c>
    </row>
    <row r="198" spans="2:16" x14ac:dyDescent="0.25">
      <c r="B198" s="45">
        <f t="shared" si="20"/>
        <v>191</v>
      </c>
      <c r="O198" s="50">
        <f t="shared" si="19"/>
        <v>9.8807899429286596</v>
      </c>
      <c r="P198" s="54">
        <f t="shared" si="18"/>
        <v>9.8807899429286596</v>
      </c>
    </row>
    <row r="199" spans="2:16" x14ac:dyDescent="0.25">
      <c r="B199" s="45">
        <f t="shared" si="20"/>
        <v>192</v>
      </c>
      <c r="O199" s="49">
        <f t="shared" si="19"/>
        <v>9.9999999999999698</v>
      </c>
      <c r="P199" s="54">
        <f t="shared" si="18"/>
        <v>9.9999999999999698</v>
      </c>
    </row>
  </sheetData>
  <mergeCells count="14">
    <mergeCell ref="C4:D4"/>
    <mergeCell ref="C5:D5"/>
    <mergeCell ref="E4:F4"/>
    <mergeCell ref="E5:F5"/>
    <mergeCell ref="G4:H4"/>
    <mergeCell ref="G5:H5"/>
    <mergeCell ref="O4:P4"/>
    <mergeCell ref="O5:P5"/>
    <mergeCell ref="I4:J4"/>
    <mergeCell ref="I5:J5"/>
    <mergeCell ref="K4:L4"/>
    <mergeCell ref="K5:L5"/>
    <mergeCell ref="M4:N4"/>
    <mergeCell ref="M5:N5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Y39"/>
  <sheetViews>
    <sheetView workbookViewId="0">
      <selection activeCell="K16" sqref="K16"/>
    </sheetView>
  </sheetViews>
  <sheetFormatPr baseColWidth="10" defaultRowHeight="15" x14ac:dyDescent="0.25"/>
  <cols>
    <col min="1" max="1" width="3.5703125" customWidth="1"/>
    <col min="2" max="2" width="14.5703125" style="2" customWidth="1"/>
    <col min="6" max="6" width="12.42578125" customWidth="1"/>
    <col min="9" max="9" width="13" customWidth="1"/>
    <col min="15" max="15" width="12.42578125" customWidth="1"/>
    <col min="26" max="26" width="13.5703125" customWidth="1"/>
    <col min="50" max="50" width="12.7109375" customWidth="1"/>
    <col min="51" max="51" width="12.5703125" customWidth="1"/>
  </cols>
  <sheetData>
    <row r="2" spans="2:51" ht="18.75" x14ac:dyDescent="0.3">
      <c r="B2" s="10" t="s">
        <v>5</v>
      </c>
    </row>
    <row r="4" spans="2:51" s="2" customFormat="1" x14ac:dyDescent="0.25">
      <c r="B4" s="1" t="s">
        <v>2</v>
      </c>
      <c r="C4" s="1">
        <v>0</v>
      </c>
      <c r="D4" s="1">
        <v>1</v>
      </c>
      <c r="E4" s="1">
        <v>2</v>
      </c>
      <c r="F4" s="1">
        <v>3</v>
      </c>
      <c r="G4" s="1">
        <v>4</v>
      </c>
      <c r="H4" s="1">
        <v>5</v>
      </c>
      <c r="I4" s="1">
        <v>6</v>
      </c>
      <c r="J4" s="1">
        <v>7</v>
      </c>
      <c r="K4" s="1">
        <v>8</v>
      </c>
      <c r="L4" s="1">
        <v>9</v>
      </c>
      <c r="M4" s="1">
        <v>10</v>
      </c>
      <c r="N4" s="1">
        <v>11</v>
      </c>
      <c r="O4" s="1">
        <v>12</v>
      </c>
      <c r="P4" s="1">
        <v>13</v>
      </c>
      <c r="Q4" s="1">
        <v>14</v>
      </c>
      <c r="R4" s="1">
        <v>15</v>
      </c>
      <c r="S4" s="1">
        <v>16</v>
      </c>
      <c r="T4" s="1">
        <v>17</v>
      </c>
      <c r="U4" s="1">
        <v>18</v>
      </c>
      <c r="V4" s="1">
        <v>19</v>
      </c>
      <c r="W4" s="1">
        <v>20</v>
      </c>
      <c r="X4" s="1">
        <v>21</v>
      </c>
      <c r="Y4" s="1">
        <v>22</v>
      </c>
      <c r="Z4" s="1">
        <v>23</v>
      </c>
      <c r="AA4" s="1">
        <v>24</v>
      </c>
      <c r="AB4" s="1">
        <v>25</v>
      </c>
      <c r="AC4" s="1">
        <v>26</v>
      </c>
      <c r="AD4" s="1">
        <v>27</v>
      </c>
      <c r="AE4" s="1">
        <v>28</v>
      </c>
      <c r="AF4" s="1">
        <v>29</v>
      </c>
      <c r="AG4" s="1">
        <v>30</v>
      </c>
      <c r="AH4" s="1">
        <v>31</v>
      </c>
      <c r="AI4" s="1">
        <v>32</v>
      </c>
      <c r="AJ4" s="1">
        <v>33</v>
      </c>
      <c r="AK4" s="1">
        <v>34</v>
      </c>
      <c r="AL4" s="1">
        <v>35</v>
      </c>
      <c r="AM4" s="1">
        <v>36</v>
      </c>
      <c r="AN4" s="1">
        <v>37</v>
      </c>
      <c r="AO4" s="1">
        <v>38</v>
      </c>
      <c r="AP4" s="1">
        <v>39</v>
      </c>
      <c r="AQ4" s="1">
        <v>40</v>
      </c>
      <c r="AR4" s="1">
        <v>41</v>
      </c>
      <c r="AS4" s="1">
        <v>42</v>
      </c>
      <c r="AT4" s="1">
        <v>43</v>
      </c>
      <c r="AU4" s="1">
        <v>44</v>
      </c>
      <c r="AV4" s="1">
        <v>45</v>
      </c>
      <c r="AW4" s="1">
        <v>46</v>
      </c>
      <c r="AX4" s="1">
        <v>47</v>
      </c>
      <c r="AY4" s="1">
        <v>48</v>
      </c>
    </row>
    <row r="6" spans="2:51" x14ac:dyDescent="0.25">
      <c r="B6" s="1" t="s">
        <v>13</v>
      </c>
      <c r="C6" s="3">
        <f>'E-Reihen'!D7</f>
        <v>1</v>
      </c>
      <c r="D6" s="3">
        <f>'E-Reihen'!D8</f>
        <v>2.1544346900318838</v>
      </c>
      <c r="E6" s="3">
        <f>'E-Reihen'!D9</f>
        <v>4.6415888336127793</v>
      </c>
      <c r="F6" s="3">
        <f>'E-Reihen'!D10</f>
        <v>10.000000000000002</v>
      </c>
      <c r="G6" s="7"/>
      <c r="H6" s="7"/>
      <c r="I6" s="7"/>
    </row>
    <row r="7" spans="2:51" x14ac:dyDescent="0.25">
      <c r="B7" s="6" t="s">
        <v>7</v>
      </c>
    </row>
    <row r="8" spans="2:51" x14ac:dyDescent="0.25">
      <c r="B8" s="1" t="s">
        <v>6</v>
      </c>
      <c r="C8" s="4">
        <f>C6*0.1</f>
        <v>0.1</v>
      </c>
      <c r="D8" s="4">
        <f>D6*0.1</f>
        <v>0.21544346900318839</v>
      </c>
      <c r="E8" s="4">
        <f>E6*0.1</f>
        <v>0.46415888336127797</v>
      </c>
      <c r="F8" s="4">
        <f>F6*0.1</f>
        <v>1.0000000000000002</v>
      </c>
      <c r="G8" s="8"/>
      <c r="H8" s="8"/>
      <c r="I8" s="8"/>
    </row>
    <row r="9" spans="2:51" x14ac:dyDescent="0.25">
      <c r="B9" s="1" t="s">
        <v>8</v>
      </c>
      <c r="C9" s="5">
        <f>C6</f>
        <v>1</v>
      </c>
      <c r="D9" s="5">
        <f>D6</f>
        <v>2.1544346900318838</v>
      </c>
      <c r="E9" s="5">
        <f>E6</f>
        <v>4.6415888336127793</v>
      </c>
      <c r="F9" s="5">
        <f>F6</f>
        <v>10.000000000000002</v>
      </c>
      <c r="G9" s="9"/>
      <c r="H9" s="9"/>
      <c r="I9" s="9"/>
    </row>
    <row r="10" spans="2:51" x14ac:dyDescent="0.25">
      <c r="B10" s="1" t="s">
        <v>9</v>
      </c>
      <c r="C10" s="5">
        <f>C6*10</f>
        <v>10</v>
      </c>
      <c r="D10" s="5">
        <f>D6*10</f>
        <v>21.544346900318839</v>
      </c>
      <c r="E10" s="5">
        <f>E6*10</f>
        <v>46.415888336127793</v>
      </c>
      <c r="F10" s="5">
        <f>F6*10</f>
        <v>100.00000000000001</v>
      </c>
      <c r="G10" s="9"/>
      <c r="H10" s="9"/>
      <c r="I10" s="9"/>
    </row>
    <row r="11" spans="2:51" x14ac:dyDescent="0.25">
      <c r="B11" s="1" t="s">
        <v>10</v>
      </c>
      <c r="C11" s="5">
        <f>C6*100</f>
        <v>100</v>
      </c>
      <c r="D11" s="5">
        <f>D6*100</f>
        <v>215.44346900318837</v>
      </c>
      <c r="E11" s="5">
        <f>E6*100</f>
        <v>464.15888336127796</v>
      </c>
      <c r="F11" s="5">
        <f>F6*100</f>
        <v>1000.0000000000002</v>
      </c>
      <c r="G11" s="9"/>
      <c r="H11" s="9"/>
      <c r="I11" s="9"/>
    </row>
    <row r="13" spans="2:51" x14ac:dyDescent="0.25">
      <c r="B13" s="1" t="s">
        <v>12</v>
      </c>
      <c r="C13" s="3">
        <f>'E-Reihen'!F7</f>
        <v>1</v>
      </c>
      <c r="D13" s="3">
        <f>'E-Reihen'!F8</f>
        <v>1.4677992676220697</v>
      </c>
      <c r="E13" s="3">
        <f>'E-Reihen'!F9</f>
        <v>2.1544346900318843</v>
      </c>
      <c r="F13" s="3">
        <f>'E-Reihen'!F10</f>
        <v>3.1622776601683804</v>
      </c>
      <c r="G13" s="3">
        <f>'E-Reihen'!F11</f>
        <v>4.6415888336127811</v>
      </c>
      <c r="H13" s="3">
        <f>'E-Reihen'!F12</f>
        <v>6.8129206905796167</v>
      </c>
      <c r="I13" s="3">
        <f>'E-Reihen'!F13</f>
        <v>10.000000000000007</v>
      </c>
      <c r="J13" s="7"/>
      <c r="K13" s="7"/>
      <c r="L13" s="7"/>
      <c r="M13" s="7"/>
      <c r="N13" s="7"/>
      <c r="O13" s="7"/>
    </row>
    <row r="14" spans="2:51" x14ac:dyDescent="0.25">
      <c r="B14" s="6" t="s">
        <v>7</v>
      </c>
    </row>
    <row r="15" spans="2:51" x14ac:dyDescent="0.25">
      <c r="B15" s="1" t="s">
        <v>6</v>
      </c>
      <c r="C15" s="4">
        <f>C13*0.1</f>
        <v>0.1</v>
      </c>
      <c r="D15" s="4">
        <f t="shared" ref="D15:I15" si="0">D13*0.1</f>
        <v>0.14677992676220697</v>
      </c>
      <c r="E15" s="4">
        <f t="shared" si="0"/>
        <v>0.21544346900318845</v>
      </c>
      <c r="F15" s="4">
        <f t="shared" si="0"/>
        <v>0.31622776601683805</v>
      </c>
      <c r="G15" s="4">
        <f t="shared" si="0"/>
        <v>0.46415888336127814</v>
      </c>
      <c r="H15" s="4">
        <f t="shared" si="0"/>
        <v>0.68129206905796169</v>
      </c>
      <c r="I15" s="4">
        <f t="shared" si="0"/>
        <v>1.0000000000000007</v>
      </c>
      <c r="J15" s="8"/>
      <c r="K15" s="8"/>
      <c r="L15" s="8"/>
      <c r="M15" s="8"/>
      <c r="N15" s="8"/>
      <c r="O15" s="8"/>
    </row>
    <row r="16" spans="2:51" x14ac:dyDescent="0.25">
      <c r="B16" s="1" t="s">
        <v>8</v>
      </c>
      <c r="C16" s="5">
        <f>C13</f>
        <v>1</v>
      </c>
      <c r="D16" s="5">
        <f t="shared" ref="D16:I16" si="1">D13</f>
        <v>1.4677992676220697</v>
      </c>
      <c r="E16" s="5">
        <f t="shared" si="1"/>
        <v>2.1544346900318843</v>
      </c>
      <c r="F16" s="5">
        <f t="shared" si="1"/>
        <v>3.1622776601683804</v>
      </c>
      <c r="G16" s="5">
        <f t="shared" si="1"/>
        <v>4.6415888336127811</v>
      </c>
      <c r="H16" s="5">
        <f t="shared" si="1"/>
        <v>6.8129206905796167</v>
      </c>
      <c r="I16" s="5">
        <f t="shared" si="1"/>
        <v>10.000000000000007</v>
      </c>
      <c r="J16" s="9"/>
      <c r="K16" s="9"/>
      <c r="L16" s="9"/>
      <c r="M16" s="9"/>
      <c r="N16" s="9"/>
      <c r="O16" s="9"/>
    </row>
    <row r="17" spans="2:27" x14ac:dyDescent="0.25">
      <c r="B17" s="1" t="s">
        <v>9</v>
      </c>
      <c r="C17" s="5">
        <f>C13*10</f>
        <v>10</v>
      </c>
      <c r="D17" s="5">
        <f t="shared" ref="D17:I17" si="2">D13*10</f>
        <v>14.677992676220697</v>
      </c>
      <c r="E17" s="5">
        <f t="shared" si="2"/>
        <v>21.544346900318843</v>
      </c>
      <c r="F17" s="5">
        <f t="shared" si="2"/>
        <v>31.622776601683803</v>
      </c>
      <c r="G17" s="5">
        <f t="shared" si="2"/>
        <v>46.415888336127807</v>
      </c>
      <c r="H17" s="5">
        <f t="shared" si="2"/>
        <v>68.129206905796167</v>
      </c>
      <c r="I17" s="5">
        <f t="shared" si="2"/>
        <v>100.00000000000007</v>
      </c>
      <c r="J17" s="9"/>
      <c r="K17" s="9"/>
      <c r="L17" s="9"/>
      <c r="M17" s="9"/>
      <c r="N17" s="9"/>
      <c r="O17" s="9"/>
    </row>
    <row r="18" spans="2:27" x14ac:dyDescent="0.25">
      <c r="B18" s="1" t="s">
        <v>10</v>
      </c>
      <c r="C18" s="5">
        <f>C13*100</f>
        <v>100</v>
      </c>
      <c r="D18" s="5">
        <f t="shared" ref="D18:I18" si="3">D13*100</f>
        <v>146.77992676220697</v>
      </c>
      <c r="E18" s="5">
        <f t="shared" si="3"/>
        <v>215.44346900318843</v>
      </c>
      <c r="F18" s="5">
        <f t="shared" si="3"/>
        <v>316.22776601683802</v>
      </c>
      <c r="G18" s="5">
        <f t="shared" si="3"/>
        <v>464.15888336127813</v>
      </c>
      <c r="H18" s="5">
        <f t="shared" si="3"/>
        <v>681.29206905796173</v>
      </c>
      <c r="I18" s="5">
        <f t="shared" si="3"/>
        <v>1000.0000000000007</v>
      </c>
      <c r="J18" s="9"/>
      <c r="K18" s="9"/>
      <c r="L18" s="9"/>
      <c r="M18" s="9"/>
      <c r="N18" s="9"/>
      <c r="O18" s="9"/>
    </row>
    <row r="20" spans="2:27" x14ac:dyDescent="0.25">
      <c r="B20" s="1" t="s">
        <v>11</v>
      </c>
      <c r="C20" s="3">
        <f>'E-Reihen'!H7</f>
        <v>1</v>
      </c>
      <c r="D20" s="3">
        <f>'E-Reihen'!H8</f>
        <v>1.2115276586285886</v>
      </c>
      <c r="E20" s="3">
        <f>'E-Reihen'!H9</f>
        <v>1.4677992676220699</v>
      </c>
      <c r="F20" s="3">
        <f>'E-Reihen'!H10</f>
        <v>1.7782794100389234</v>
      </c>
      <c r="G20" s="3">
        <f>'E-Reihen'!H11</f>
        <v>2.1544346900318847</v>
      </c>
      <c r="H20" s="3">
        <f>'E-Reihen'!H12</f>
        <v>2.6101572156825381</v>
      </c>
      <c r="I20" s="3">
        <f>'E-Reihen'!H13</f>
        <v>3.1622776601683813</v>
      </c>
      <c r="J20" s="3">
        <f>'E-Reihen'!H14</f>
        <v>3.8311868495572905</v>
      </c>
      <c r="K20" s="3">
        <f>'E-Reihen'!H15</f>
        <v>4.6415888336127828</v>
      </c>
      <c r="L20" s="3">
        <f>'E-Reihen'!H16</f>
        <v>5.6234132519034965</v>
      </c>
      <c r="M20" s="3">
        <f>'E-Reihen'!H17</f>
        <v>6.8129206905796202</v>
      </c>
      <c r="N20" s="3">
        <f>'E-Reihen'!H18</f>
        <v>8.254041852680194</v>
      </c>
      <c r="O20" s="3">
        <f>'E-Reihen'!H19</f>
        <v>10.000000000000012</v>
      </c>
    </row>
    <row r="21" spans="2:27" x14ac:dyDescent="0.25">
      <c r="B21" s="6" t="s">
        <v>7</v>
      </c>
    </row>
    <row r="22" spans="2:27" x14ac:dyDescent="0.25">
      <c r="B22" s="1" t="s">
        <v>6</v>
      </c>
      <c r="C22" s="4">
        <f>C20*0.1</f>
        <v>0.1</v>
      </c>
      <c r="D22" s="4">
        <f t="shared" ref="D22:O22" si="4">D20*0.1</f>
        <v>0.12115276586285886</v>
      </c>
      <c r="E22" s="4">
        <f t="shared" si="4"/>
        <v>0.146779926762207</v>
      </c>
      <c r="F22" s="4">
        <f t="shared" si="4"/>
        <v>0.17782794100389235</v>
      </c>
      <c r="G22" s="4">
        <f t="shared" si="4"/>
        <v>0.21544346900318848</v>
      </c>
      <c r="H22" s="4">
        <f t="shared" si="4"/>
        <v>0.26101572156825381</v>
      </c>
      <c r="I22" s="4">
        <f t="shared" si="4"/>
        <v>0.31622776601683816</v>
      </c>
      <c r="J22" s="4">
        <f t="shared" si="4"/>
        <v>0.38311868495572909</v>
      </c>
      <c r="K22" s="4">
        <f t="shared" si="4"/>
        <v>0.46415888336127831</v>
      </c>
      <c r="L22" s="4">
        <f t="shared" si="4"/>
        <v>0.56234132519034963</v>
      </c>
      <c r="M22" s="4">
        <f t="shared" si="4"/>
        <v>0.68129206905796202</v>
      </c>
      <c r="N22" s="4">
        <f t="shared" si="4"/>
        <v>0.8254041852680194</v>
      </c>
      <c r="O22" s="4">
        <f t="shared" si="4"/>
        <v>1.0000000000000013</v>
      </c>
    </row>
    <row r="23" spans="2:27" x14ac:dyDescent="0.25">
      <c r="B23" s="1" t="s">
        <v>8</v>
      </c>
      <c r="C23" s="5">
        <f>C20</f>
        <v>1</v>
      </c>
      <c r="D23" s="5">
        <f t="shared" ref="D23:O23" si="5">D20</f>
        <v>1.2115276586285886</v>
      </c>
      <c r="E23" s="5">
        <f t="shared" si="5"/>
        <v>1.4677992676220699</v>
      </c>
      <c r="F23" s="5">
        <f t="shared" si="5"/>
        <v>1.7782794100389234</v>
      </c>
      <c r="G23" s="5">
        <f t="shared" si="5"/>
        <v>2.1544346900318847</v>
      </c>
      <c r="H23" s="5">
        <f t="shared" si="5"/>
        <v>2.6101572156825381</v>
      </c>
      <c r="I23" s="5">
        <f t="shared" si="5"/>
        <v>3.1622776601683813</v>
      </c>
      <c r="J23" s="5">
        <f t="shared" si="5"/>
        <v>3.8311868495572905</v>
      </c>
      <c r="K23" s="5">
        <f t="shared" si="5"/>
        <v>4.6415888336127828</v>
      </c>
      <c r="L23" s="5">
        <f t="shared" si="5"/>
        <v>5.6234132519034965</v>
      </c>
      <c r="M23" s="5">
        <f t="shared" si="5"/>
        <v>6.8129206905796202</v>
      </c>
      <c r="N23" s="5">
        <f t="shared" si="5"/>
        <v>8.254041852680194</v>
      </c>
      <c r="O23" s="5">
        <f t="shared" si="5"/>
        <v>10.000000000000012</v>
      </c>
    </row>
    <row r="24" spans="2:27" x14ac:dyDescent="0.25">
      <c r="B24" s="1" t="s">
        <v>9</v>
      </c>
      <c r="C24" s="5">
        <f>C20*10</f>
        <v>10</v>
      </c>
      <c r="D24" s="5">
        <f t="shared" ref="D24:O24" si="6">D20*10</f>
        <v>12.115276586285885</v>
      </c>
      <c r="E24" s="5">
        <f t="shared" si="6"/>
        <v>14.677992676220699</v>
      </c>
      <c r="F24" s="5">
        <f t="shared" si="6"/>
        <v>17.782794100389236</v>
      </c>
      <c r="G24" s="5">
        <f t="shared" si="6"/>
        <v>21.544346900318846</v>
      </c>
      <c r="H24" s="5">
        <f t="shared" si="6"/>
        <v>26.10157215682538</v>
      </c>
      <c r="I24" s="5">
        <f t="shared" si="6"/>
        <v>31.622776601683814</v>
      </c>
      <c r="J24" s="5">
        <f t="shared" si="6"/>
        <v>38.311868495572902</v>
      </c>
      <c r="K24" s="5">
        <f t="shared" si="6"/>
        <v>46.415888336127828</v>
      </c>
      <c r="L24" s="5">
        <f t="shared" si="6"/>
        <v>56.234132519034965</v>
      </c>
      <c r="M24" s="5">
        <f t="shared" si="6"/>
        <v>68.129206905796195</v>
      </c>
      <c r="N24" s="5">
        <f t="shared" si="6"/>
        <v>82.540418526801943</v>
      </c>
      <c r="O24" s="5">
        <f t="shared" si="6"/>
        <v>100.00000000000013</v>
      </c>
    </row>
    <row r="25" spans="2:27" x14ac:dyDescent="0.25">
      <c r="B25" s="1" t="s">
        <v>10</v>
      </c>
      <c r="C25" s="5">
        <f>C20*100</f>
        <v>100</v>
      </c>
      <c r="D25" s="5">
        <f t="shared" ref="D25:O25" si="7">D20*100</f>
        <v>121.15276586285886</v>
      </c>
      <c r="E25" s="5">
        <f t="shared" si="7"/>
        <v>146.779926762207</v>
      </c>
      <c r="F25" s="5">
        <f t="shared" si="7"/>
        <v>177.82794100389233</v>
      </c>
      <c r="G25" s="5">
        <f t="shared" si="7"/>
        <v>215.44346900318848</v>
      </c>
      <c r="H25" s="5">
        <f t="shared" si="7"/>
        <v>261.01572156825381</v>
      </c>
      <c r="I25" s="5">
        <f t="shared" si="7"/>
        <v>316.22776601683813</v>
      </c>
      <c r="J25" s="5">
        <f t="shared" si="7"/>
        <v>383.11868495572907</v>
      </c>
      <c r="K25" s="5">
        <f t="shared" si="7"/>
        <v>464.1588833612783</v>
      </c>
      <c r="L25" s="5">
        <f t="shared" si="7"/>
        <v>562.34132519034961</v>
      </c>
      <c r="M25" s="5">
        <f t="shared" si="7"/>
        <v>681.29206905796207</v>
      </c>
      <c r="N25" s="5">
        <f t="shared" si="7"/>
        <v>825.40418526801943</v>
      </c>
      <c r="O25" s="5">
        <f t="shared" si="7"/>
        <v>1000.0000000000013</v>
      </c>
    </row>
    <row r="27" spans="2:27" x14ac:dyDescent="0.25">
      <c r="B27" s="1" t="s">
        <v>14</v>
      </c>
      <c r="C27" s="3">
        <f>'E-Reihen'!J7</f>
        <v>1</v>
      </c>
      <c r="D27" s="3">
        <f>'E-Reihen'!J8</f>
        <v>1.1006941712522096</v>
      </c>
      <c r="E27" s="3">
        <f>'E-Reihen'!J9</f>
        <v>1.2115276586285886</v>
      </c>
      <c r="F27" s="3">
        <f>'E-Reihen'!J10</f>
        <v>1.3335214321633242</v>
      </c>
      <c r="G27" s="3">
        <f>'E-Reihen'!J11</f>
        <v>1.4677992676220697</v>
      </c>
      <c r="H27" s="3">
        <f>'E-Reihen'!J12</f>
        <v>1.6155980984398741</v>
      </c>
      <c r="I27" s="3">
        <f>'E-Reihen'!J13</f>
        <v>1.778279410038923</v>
      </c>
      <c r="J27" s="3">
        <f>'E-Reihen'!J14</f>
        <v>1.9573417814876606</v>
      </c>
      <c r="K27" s="3">
        <f>'E-Reihen'!J15</f>
        <v>2.1544346900318843</v>
      </c>
      <c r="L27" s="3">
        <f>'E-Reihen'!J16</f>
        <v>2.371373705661656</v>
      </c>
      <c r="M27" s="3">
        <f>'E-Reihen'!J17</f>
        <v>2.6101572156825377</v>
      </c>
      <c r="N27" s="3">
        <f>'E-Reihen'!J18</f>
        <v>2.8729848333536658</v>
      </c>
      <c r="O27" s="3">
        <f>'E-Reihen'!J19</f>
        <v>3.1622776601683809</v>
      </c>
      <c r="P27" s="3">
        <f>'E-Reihen'!J20</f>
        <v>3.4807005884284123</v>
      </c>
      <c r="Q27" s="3">
        <f>'E-Reihen'!J21</f>
        <v>3.8311868495572896</v>
      </c>
      <c r="R27" s="3">
        <f>'E-Reihen'!J22</f>
        <v>4.2169650342858249</v>
      </c>
      <c r="S27" s="3">
        <f>'E-Reihen'!J23</f>
        <v>4.641588833612782</v>
      </c>
      <c r="T27" s="3">
        <f>'E-Reihen'!J24</f>
        <v>5.1089697745069316</v>
      </c>
      <c r="U27" s="3">
        <f>'E-Reihen'!J25</f>
        <v>5.6234132519034947</v>
      </c>
      <c r="V27" s="3">
        <f>'E-Reihen'!J26</f>
        <v>6.1896581889126097</v>
      </c>
      <c r="W27" s="3">
        <f>'E-Reihen'!J27</f>
        <v>6.8129206905796176</v>
      </c>
      <c r="X27" s="3">
        <f>'E-Reihen'!J28</f>
        <v>7.4989420933245636</v>
      </c>
      <c r="Y27" s="3">
        <f>'E-Reihen'!J29</f>
        <v>8.2540418526801904</v>
      </c>
      <c r="Z27" s="3">
        <f>'E-Reihen'!J30</f>
        <v>9.0851757565168754</v>
      </c>
      <c r="AA27" s="3">
        <f>'E-Reihen'!K31</f>
        <v>3.1622776601683795</v>
      </c>
    </row>
    <row r="28" spans="2:27" x14ac:dyDescent="0.25">
      <c r="B28" s="6" t="s">
        <v>7</v>
      </c>
    </row>
    <row r="29" spans="2:27" x14ac:dyDescent="0.25">
      <c r="B29" s="1" t="s">
        <v>6</v>
      </c>
      <c r="C29" s="4">
        <f>C27*0.1</f>
        <v>0.1</v>
      </c>
      <c r="D29" s="4">
        <f t="shared" ref="D29:O29" si="8">D27*0.1</f>
        <v>0.11006941712522096</v>
      </c>
      <c r="E29" s="4">
        <f t="shared" si="8"/>
        <v>0.12115276586285886</v>
      </c>
      <c r="F29" s="4">
        <f t="shared" si="8"/>
        <v>0.13335214321633243</v>
      </c>
      <c r="G29" s="4">
        <f t="shared" si="8"/>
        <v>0.14677992676220697</v>
      </c>
      <c r="H29" s="4">
        <f t="shared" si="8"/>
        <v>0.16155980984398743</v>
      </c>
      <c r="I29" s="4">
        <f t="shared" si="8"/>
        <v>0.17782794100389232</v>
      </c>
      <c r="J29" s="4">
        <f t="shared" si="8"/>
        <v>0.19573417814876606</v>
      </c>
      <c r="K29" s="4">
        <f t="shared" si="8"/>
        <v>0.21544346900318845</v>
      </c>
      <c r="L29" s="4">
        <f t="shared" si="8"/>
        <v>0.2371373705661656</v>
      </c>
      <c r="M29" s="4">
        <f t="shared" si="8"/>
        <v>0.26101572156825376</v>
      </c>
      <c r="N29" s="4">
        <f t="shared" si="8"/>
        <v>0.28729848333536662</v>
      </c>
      <c r="O29" s="4">
        <f t="shared" si="8"/>
        <v>0.31622776601683811</v>
      </c>
      <c r="P29" s="4">
        <f t="shared" ref="P29:Z29" si="9">P27*0.1</f>
        <v>0.34807005884284126</v>
      </c>
      <c r="Q29" s="4">
        <f t="shared" si="9"/>
        <v>0.38311868495572898</v>
      </c>
      <c r="R29" s="4">
        <f t="shared" si="9"/>
        <v>0.4216965034285825</v>
      </c>
      <c r="S29" s="4">
        <f t="shared" si="9"/>
        <v>0.4641588833612782</v>
      </c>
      <c r="T29" s="4">
        <f t="shared" si="9"/>
        <v>0.51089697745069318</v>
      </c>
      <c r="U29" s="4">
        <f t="shared" si="9"/>
        <v>0.56234132519034952</v>
      </c>
      <c r="V29" s="4">
        <f t="shared" si="9"/>
        <v>0.61896581889126101</v>
      </c>
      <c r="W29" s="4">
        <f t="shared" si="9"/>
        <v>0.6812920690579618</v>
      </c>
      <c r="X29" s="4">
        <f t="shared" si="9"/>
        <v>0.74989420933245643</v>
      </c>
      <c r="Y29" s="4">
        <f t="shared" si="9"/>
        <v>0.82540418526801906</v>
      </c>
      <c r="Z29" s="4">
        <f t="shared" si="9"/>
        <v>0.90851757565168756</v>
      </c>
      <c r="AA29" s="4">
        <f>AA27*0.1</f>
        <v>0.316227766016838</v>
      </c>
    </row>
    <row r="30" spans="2:27" x14ac:dyDescent="0.25">
      <c r="B30" s="1" t="s">
        <v>8</v>
      </c>
      <c r="C30" s="5">
        <f>C27</f>
        <v>1</v>
      </c>
      <c r="D30" s="5">
        <f t="shared" ref="D30:O30" si="10">D27</f>
        <v>1.1006941712522096</v>
      </c>
      <c r="E30" s="5">
        <f t="shared" si="10"/>
        <v>1.2115276586285886</v>
      </c>
      <c r="F30" s="5">
        <f t="shared" si="10"/>
        <v>1.3335214321633242</v>
      </c>
      <c r="G30" s="5">
        <f t="shared" si="10"/>
        <v>1.4677992676220697</v>
      </c>
      <c r="H30" s="5">
        <f t="shared" si="10"/>
        <v>1.6155980984398741</v>
      </c>
      <c r="I30" s="5">
        <f t="shared" si="10"/>
        <v>1.778279410038923</v>
      </c>
      <c r="J30" s="5">
        <f t="shared" si="10"/>
        <v>1.9573417814876606</v>
      </c>
      <c r="K30" s="5">
        <f t="shared" si="10"/>
        <v>2.1544346900318843</v>
      </c>
      <c r="L30" s="5">
        <f t="shared" si="10"/>
        <v>2.371373705661656</v>
      </c>
      <c r="M30" s="5">
        <f t="shared" si="10"/>
        <v>2.6101572156825377</v>
      </c>
      <c r="N30" s="5">
        <f t="shared" si="10"/>
        <v>2.8729848333536658</v>
      </c>
      <c r="O30" s="5">
        <f t="shared" si="10"/>
        <v>3.1622776601683809</v>
      </c>
      <c r="P30" s="5">
        <f t="shared" ref="P30:Z30" si="11">P27</f>
        <v>3.4807005884284123</v>
      </c>
      <c r="Q30" s="5">
        <f t="shared" si="11"/>
        <v>3.8311868495572896</v>
      </c>
      <c r="R30" s="5">
        <f t="shared" si="11"/>
        <v>4.2169650342858249</v>
      </c>
      <c r="S30" s="5">
        <f t="shared" si="11"/>
        <v>4.641588833612782</v>
      </c>
      <c r="T30" s="5">
        <f t="shared" si="11"/>
        <v>5.1089697745069316</v>
      </c>
      <c r="U30" s="5">
        <f t="shared" si="11"/>
        <v>5.6234132519034947</v>
      </c>
      <c r="V30" s="5">
        <f t="shared" si="11"/>
        <v>6.1896581889126097</v>
      </c>
      <c r="W30" s="5">
        <f t="shared" si="11"/>
        <v>6.8129206905796176</v>
      </c>
      <c r="X30" s="5">
        <f t="shared" si="11"/>
        <v>7.4989420933245636</v>
      </c>
      <c r="Y30" s="5">
        <f t="shared" si="11"/>
        <v>8.2540418526801904</v>
      </c>
      <c r="Z30" s="5">
        <f t="shared" si="11"/>
        <v>9.0851757565168754</v>
      </c>
      <c r="AA30" s="5">
        <f>AA27</f>
        <v>3.1622776601683795</v>
      </c>
    </row>
    <row r="31" spans="2:27" x14ac:dyDescent="0.25">
      <c r="B31" s="1" t="s">
        <v>9</v>
      </c>
      <c r="C31" s="5">
        <f>C27*10</f>
        <v>10</v>
      </c>
      <c r="D31" s="5">
        <f t="shared" ref="D31:O31" si="12">D27*10</f>
        <v>11.006941712522096</v>
      </c>
      <c r="E31" s="5">
        <f t="shared" si="12"/>
        <v>12.115276586285885</v>
      </c>
      <c r="F31" s="5">
        <f t="shared" si="12"/>
        <v>13.335214321633241</v>
      </c>
      <c r="G31" s="5">
        <f t="shared" si="12"/>
        <v>14.677992676220697</v>
      </c>
      <c r="H31" s="5">
        <f t="shared" si="12"/>
        <v>16.155980984398742</v>
      </c>
      <c r="I31" s="5">
        <f t="shared" si="12"/>
        <v>17.782794100389228</v>
      </c>
      <c r="J31" s="5">
        <f t="shared" si="12"/>
        <v>19.573417814876606</v>
      </c>
      <c r="K31" s="5">
        <f t="shared" si="12"/>
        <v>21.544346900318843</v>
      </c>
      <c r="L31" s="5">
        <f t="shared" si="12"/>
        <v>23.713737056616559</v>
      </c>
      <c r="M31" s="5">
        <f t="shared" si="12"/>
        <v>26.101572156825377</v>
      </c>
      <c r="N31" s="5">
        <f t="shared" si="12"/>
        <v>28.729848333536658</v>
      </c>
      <c r="O31" s="5">
        <f t="shared" si="12"/>
        <v>31.62277660168381</v>
      </c>
      <c r="P31" s="5">
        <f t="shared" ref="P31:Z31" si="13">P27*10</f>
        <v>34.807005884284123</v>
      </c>
      <c r="Q31" s="5">
        <f t="shared" si="13"/>
        <v>38.311868495572895</v>
      </c>
      <c r="R31" s="5">
        <f t="shared" si="13"/>
        <v>42.169650342858247</v>
      </c>
      <c r="S31" s="5">
        <f t="shared" si="13"/>
        <v>46.415888336127821</v>
      </c>
      <c r="T31" s="5">
        <f t="shared" si="13"/>
        <v>51.089697745069316</v>
      </c>
      <c r="U31" s="5">
        <f t="shared" si="13"/>
        <v>56.234132519034944</v>
      </c>
      <c r="V31" s="5">
        <f t="shared" si="13"/>
        <v>61.896581889126097</v>
      </c>
      <c r="W31" s="5">
        <f t="shared" si="13"/>
        <v>68.129206905796181</v>
      </c>
      <c r="X31" s="5">
        <f t="shared" si="13"/>
        <v>74.98942093324564</v>
      </c>
      <c r="Y31" s="5">
        <f t="shared" si="13"/>
        <v>82.540418526801901</v>
      </c>
      <c r="Z31" s="5">
        <f t="shared" si="13"/>
        <v>90.851757565168754</v>
      </c>
      <c r="AA31" s="5">
        <f>AA27*10</f>
        <v>31.622776601683796</v>
      </c>
    </row>
    <row r="32" spans="2:27" x14ac:dyDescent="0.25">
      <c r="B32" s="1" t="s">
        <v>10</v>
      </c>
      <c r="C32" s="5">
        <f>C27*100</f>
        <v>100</v>
      </c>
      <c r="D32" s="5">
        <f t="shared" ref="D32:O32" si="14">D27*100</f>
        <v>110.06941712522095</v>
      </c>
      <c r="E32" s="5">
        <f t="shared" si="14"/>
        <v>121.15276586285886</v>
      </c>
      <c r="F32" s="5">
        <f t="shared" si="14"/>
        <v>133.35214321633242</v>
      </c>
      <c r="G32" s="5">
        <f t="shared" si="14"/>
        <v>146.77992676220697</v>
      </c>
      <c r="H32" s="5">
        <f t="shared" si="14"/>
        <v>161.55980984398741</v>
      </c>
      <c r="I32" s="5">
        <f t="shared" si="14"/>
        <v>177.82794100389231</v>
      </c>
      <c r="J32" s="5">
        <f t="shared" si="14"/>
        <v>195.73417814876606</v>
      </c>
      <c r="K32" s="5">
        <f t="shared" si="14"/>
        <v>215.44346900318843</v>
      </c>
      <c r="L32" s="5">
        <f t="shared" si="14"/>
        <v>237.1373705661656</v>
      </c>
      <c r="M32" s="5">
        <f t="shared" si="14"/>
        <v>261.01572156825375</v>
      </c>
      <c r="N32" s="5">
        <f t="shared" si="14"/>
        <v>287.2984833353666</v>
      </c>
      <c r="O32" s="5">
        <f t="shared" si="14"/>
        <v>316.22776601683807</v>
      </c>
      <c r="P32" s="5">
        <f t="shared" ref="P32:Z32" si="15">P27*100</f>
        <v>348.07005884284126</v>
      </c>
      <c r="Q32" s="5">
        <f t="shared" si="15"/>
        <v>383.11868495572895</v>
      </c>
      <c r="R32" s="5">
        <f t="shared" si="15"/>
        <v>421.6965034285825</v>
      </c>
      <c r="S32" s="5">
        <f t="shared" si="15"/>
        <v>464.15888336127819</v>
      </c>
      <c r="T32" s="5">
        <f t="shared" si="15"/>
        <v>510.89697745069316</v>
      </c>
      <c r="U32" s="5">
        <f t="shared" si="15"/>
        <v>562.34132519034949</v>
      </c>
      <c r="V32" s="5">
        <f t="shared" si="15"/>
        <v>618.96581889126094</v>
      </c>
      <c r="W32" s="5">
        <f t="shared" si="15"/>
        <v>681.29206905796173</v>
      </c>
      <c r="X32" s="5">
        <f t="shared" si="15"/>
        <v>749.8942093324564</v>
      </c>
      <c r="Y32" s="5">
        <f t="shared" si="15"/>
        <v>825.40418526801909</v>
      </c>
      <c r="Z32" s="5">
        <f t="shared" si="15"/>
        <v>908.51757565168759</v>
      </c>
      <c r="AA32" s="5">
        <f>AA27*100</f>
        <v>316.22776601683796</v>
      </c>
    </row>
    <row r="34" spans="2:51" x14ac:dyDescent="0.25">
      <c r="B34" s="1" t="s">
        <v>15</v>
      </c>
      <c r="C34" s="3">
        <f>'E-Reihen'!L7</f>
        <v>1</v>
      </c>
      <c r="D34" s="3">
        <f>'E-Reihen'!L8</f>
        <v>1.0491397291363098</v>
      </c>
      <c r="E34" s="3">
        <f>'E-Reihen'!L9</f>
        <v>1.1006941712522096</v>
      </c>
      <c r="F34" s="3">
        <f>'E-Reihen'!L10</f>
        <v>1.1547819846894583</v>
      </c>
      <c r="G34" s="3">
        <f>'E-Reihen'!L11</f>
        <v>1.2115276586285886</v>
      </c>
      <c r="H34" s="3">
        <f>'E-Reihen'!L12</f>
        <v>1.2710617996147451</v>
      </c>
      <c r="I34" s="3">
        <f>'E-Reihen'!L13</f>
        <v>1.3335214321633242</v>
      </c>
      <c r="J34" s="3">
        <f>'E-Reihen'!L14</f>
        <v>1.3990503141372939</v>
      </c>
      <c r="K34" s="3">
        <f>'E-Reihen'!L15</f>
        <v>1.4677992676220697</v>
      </c>
      <c r="L34" s="3">
        <f>'E-Reihen'!L16</f>
        <v>1.5399265260594921</v>
      </c>
      <c r="M34" s="3">
        <f>'E-Reihen'!L17</f>
        <v>1.6155980984398741</v>
      </c>
      <c r="N34" s="3">
        <f>'E-Reihen'!L18</f>
        <v>1.6949881513903466</v>
      </c>
      <c r="O34" s="3">
        <f>'E-Reihen'!L19</f>
        <v>1.7782794100389228</v>
      </c>
      <c r="P34" s="3">
        <f>'E-Reihen'!L20</f>
        <v>1.8656635785769122</v>
      </c>
      <c r="Q34" s="3">
        <f>'E-Reihen'!L21</f>
        <v>1.9573417814876601</v>
      </c>
      <c r="R34" s="3">
        <f>'E-Reihen'!L22</f>
        <v>2.0535250264571459</v>
      </c>
      <c r="S34" s="3">
        <f>'E-Reihen'!L23</f>
        <v>2.1544346900318834</v>
      </c>
      <c r="T34" s="3">
        <f>'E-Reihen'!L24</f>
        <v>2.2603030271419198</v>
      </c>
      <c r="U34" s="3">
        <f>'E-Reihen'!L25</f>
        <v>2.3713737056616551</v>
      </c>
      <c r="V34" s="3">
        <f>'E-Reihen'!L26</f>
        <v>2.4879023672388363</v>
      </c>
      <c r="W34" s="3">
        <f>'E-Reihen'!L27</f>
        <v>2.6101572156825368</v>
      </c>
      <c r="X34" s="3">
        <f>'E-Reihen'!L28</f>
        <v>2.7384196342643614</v>
      </c>
      <c r="Y34" s="3">
        <f>'E-Reihen'!L29</f>
        <v>2.8729848333536649</v>
      </c>
      <c r="Z34" s="3">
        <f>'E-Reihen'!L30</f>
        <v>3.0141625298773902</v>
      </c>
      <c r="AA34" s="3">
        <f>'E-Reihen'!L31</f>
        <v>3.1622776601683795</v>
      </c>
      <c r="AB34" s="3">
        <f>'E-Reihen'!L32</f>
        <v>3.3176711278428574</v>
      </c>
      <c r="AC34" s="3">
        <f>'E-Reihen'!L33</f>
        <v>3.480700588428411</v>
      </c>
      <c r="AD34" s="3">
        <f>'E-Reihen'!L34</f>
        <v>3.6517412725483775</v>
      </c>
      <c r="AE34" s="3">
        <f>'E-Reihen'!L35</f>
        <v>3.8311868495572883</v>
      </c>
      <c r="AF34" s="3">
        <f>'E-Reihen'!L36</f>
        <v>4.0194503336151257</v>
      </c>
      <c r="AG34" s="3">
        <f>'E-Reihen'!L37</f>
        <v>4.2169650342858231</v>
      </c>
      <c r="AH34" s="3">
        <f>'E-Reihen'!L38</f>
        <v>4.4241855538479182</v>
      </c>
      <c r="AI34" s="3">
        <f>'E-Reihen'!L39</f>
        <v>4.6415888336127802</v>
      </c>
      <c r="AJ34" s="3">
        <f>'E-Reihen'!L40</f>
        <v>4.8696752516586326</v>
      </c>
      <c r="AK34" s="3">
        <f>'E-Reihen'!L41</f>
        <v>5.1089697745069289</v>
      </c>
      <c r="AL34" s="3">
        <f>'E-Reihen'!L42</f>
        <v>5.3600231653917936</v>
      </c>
      <c r="AM34" s="3">
        <f>'E-Reihen'!L43</f>
        <v>5.6234132519034921</v>
      </c>
      <c r="AN34" s="3">
        <f>'E-Reihen'!L44</f>
        <v>5.8997462559235645</v>
      </c>
      <c r="AO34" s="3">
        <f>'E-Reihen'!L45</f>
        <v>6.1896581889126061</v>
      </c>
      <c r="AP34" s="3">
        <f>'E-Reihen'!L46</f>
        <v>6.4938163157621132</v>
      </c>
      <c r="AQ34" s="3">
        <f>'E-Reihen'!L47</f>
        <v>6.8129206905796131</v>
      </c>
      <c r="AR34" s="3">
        <f>'E-Reihen'!L48</f>
        <v>7.1477057679418561</v>
      </c>
      <c r="AS34" s="3">
        <f>'E-Reihen'!L49</f>
        <v>7.4989420933245583</v>
      </c>
      <c r="AT34" s="3">
        <f>'E-Reihen'!L50</f>
        <v>7.8674380765993996</v>
      </c>
      <c r="AU34" s="3">
        <f>'E-Reihen'!L51</f>
        <v>8.2540418526801851</v>
      </c>
      <c r="AV34" s="3">
        <f>'E-Reihen'!L52</f>
        <v>8.6596432336006544</v>
      </c>
      <c r="AW34" s="3">
        <f>'E-Reihen'!L53</f>
        <v>9.0851757565168683</v>
      </c>
      <c r="AX34" s="3">
        <f>'E-Reihen'!L54</f>
        <v>9.5316188323478759</v>
      </c>
      <c r="AY34" s="3">
        <f>'E-Reihen'!L55</f>
        <v>10</v>
      </c>
    </row>
    <row r="35" spans="2:51" x14ac:dyDescent="0.25">
      <c r="B35" s="6" t="s">
        <v>7</v>
      </c>
    </row>
    <row r="36" spans="2:51" x14ac:dyDescent="0.25">
      <c r="B36" s="1" t="s">
        <v>6</v>
      </c>
      <c r="C36" s="4">
        <f>C34*0.1</f>
        <v>0.1</v>
      </c>
      <c r="D36" s="4">
        <f t="shared" ref="D36:Z36" si="16">D34*0.1</f>
        <v>0.10491397291363098</v>
      </c>
      <c r="E36" s="4">
        <f t="shared" si="16"/>
        <v>0.11006941712522096</v>
      </c>
      <c r="F36" s="4">
        <f t="shared" si="16"/>
        <v>0.11547819846894583</v>
      </c>
      <c r="G36" s="4">
        <f t="shared" si="16"/>
        <v>0.12115276586285886</v>
      </c>
      <c r="H36" s="4">
        <f t="shared" si="16"/>
        <v>0.12710617996147452</v>
      </c>
      <c r="I36" s="4">
        <f t="shared" si="16"/>
        <v>0.13335214321633243</v>
      </c>
      <c r="J36" s="4">
        <f t="shared" si="16"/>
        <v>0.1399050314137294</v>
      </c>
      <c r="K36" s="4">
        <f t="shared" si="16"/>
        <v>0.14677992676220697</v>
      </c>
      <c r="L36" s="4">
        <f t="shared" si="16"/>
        <v>0.15399265260594922</v>
      </c>
      <c r="M36" s="4">
        <f t="shared" si="16"/>
        <v>0.16155980984398743</v>
      </c>
      <c r="N36" s="4">
        <f t="shared" si="16"/>
        <v>0.16949881513903467</v>
      </c>
      <c r="O36" s="4">
        <f t="shared" si="16"/>
        <v>0.17782794100389229</v>
      </c>
      <c r="P36" s="4">
        <f t="shared" si="16"/>
        <v>0.18656635785769124</v>
      </c>
      <c r="Q36" s="4">
        <f t="shared" si="16"/>
        <v>0.19573417814876604</v>
      </c>
      <c r="R36" s="4">
        <f t="shared" si="16"/>
        <v>0.20535250264571459</v>
      </c>
      <c r="S36" s="4">
        <f t="shared" si="16"/>
        <v>0.21544346900318834</v>
      </c>
      <c r="T36" s="4">
        <f t="shared" si="16"/>
        <v>0.226030302714192</v>
      </c>
      <c r="U36" s="4">
        <f t="shared" si="16"/>
        <v>0.23713737056616552</v>
      </c>
      <c r="V36" s="4">
        <f t="shared" si="16"/>
        <v>0.24879023672388365</v>
      </c>
      <c r="W36" s="4">
        <f t="shared" si="16"/>
        <v>0.2610157215682537</v>
      </c>
      <c r="X36" s="4">
        <f t="shared" si="16"/>
        <v>0.27384196342643613</v>
      </c>
      <c r="Y36" s="4">
        <f t="shared" si="16"/>
        <v>0.28729848333536651</v>
      </c>
      <c r="Z36" s="4">
        <f t="shared" si="16"/>
        <v>0.30141625298773905</v>
      </c>
      <c r="AA36" s="4">
        <f t="shared" ref="AA36:AX36" si="17">AA34*0.1</f>
        <v>0.316227766016838</v>
      </c>
      <c r="AB36" s="4">
        <f t="shared" si="17"/>
        <v>0.33176711278428578</v>
      </c>
      <c r="AC36" s="4">
        <f t="shared" si="17"/>
        <v>0.34807005884284115</v>
      </c>
      <c r="AD36" s="4">
        <f t="shared" si="17"/>
        <v>0.36517412725483778</v>
      </c>
      <c r="AE36" s="4">
        <f t="shared" si="17"/>
        <v>0.38311868495572887</v>
      </c>
      <c r="AF36" s="4">
        <f t="shared" si="17"/>
        <v>0.4019450333615126</v>
      </c>
      <c r="AG36" s="4">
        <f t="shared" si="17"/>
        <v>0.42169650342858234</v>
      </c>
      <c r="AH36" s="4">
        <f t="shared" si="17"/>
        <v>0.44241855538479186</v>
      </c>
      <c r="AI36" s="4">
        <f t="shared" si="17"/>
        <v>0.46415888336127803</v>
      </c>
      <c r="AJ36" s="4">
        <f t="shared" si="17"/>
        <v>0.48696752516586328</v>
      </c>
      <c r="AK36" s="4">
        <f t="shared" si="17"/>
        <v>0.51089697745069296</v>
      </c>
      <c r="AL36" s="4">
        <f t="shared" si="17"/>
        <v>0.5360023165391794</v>
      </c>
      <c r="AM36" s="4">
        <f t="shared" si="17"/>
        <v>0.56234132519034918</v>
      </c>
      <c r="AN36" s="4">
        <f t="shared" si="17"/>
        <v>0.58997462559235647</v>
      </c>
      <c r="AO36" s="4">
        <f t="shared" si="17"/>
        <v>0.61896581889126068</v>
      </c>
      <c r="AP36" s="4">
        <f t="shared" si="17"/>
        <v>0.64938163157621132</v>
      </c>
      <c r="AQ36" s="4">
        <f t="shared" si="17"/>
        <v>0.68129206905796136</v>
      </c>
      <c r="AR36" s="4">
        <f t="shared" si="17"/>
        <v>0.71477057679418565</v>
      </c>
      <c r="AS36" s="4">
        <f t="shared" si="17"/>
        <v>0.74989420933245587</v>
      </c>
      <c r="AT36" s="4">
        <f t="shared" si="17"/>
        <v>0.78674380765994001</v>
      </c>
      <c r="AU36" s="4">
        <f t="shared" si="17"/>
        <v>0.82540418526801851</v>
      </c>
      <c r="AV36" s="4">
        <f t="shared" si="17"/>
        <v>0.86596432336006546</v>
      </c>
      <c r="AW36" s="4">
        <f t="shared" si="17"/>
        <v>0.90851757565168689</v>
      </c>
      <c r="AX36" s="4">
        <f t="shared" si="17"/>
        <v>0.95316188323478768</v>
      </c>
      <c r="AY36" s="4">
        <f>AY34*0.1</f>
        <v>1</v>
      </c>
    </row>
    <row r="37" spans="2:51" x14ac:dyDescent="0.25">
      <c r="B37" s="1" t="s">
        <v>8</v>
      </c>
      <c r="C37" s="5">
        <f>C34</f>
        <v>1</v>
      </c>
      <c r="D37" s="5">
        <f t="shared" ref="D37:Z37" si="18">D34</f>
        <v>1.0491397291363098</v>
      </c>
      <c r="E37" s="5">
        <f t="shared" si="18"/>
        <v>1.1006941712522096</v>
      </c>
      <c r="F37" s="5">
        <f t="shared" si="18"/>
        <v>1.1547819846894583</v>
      </c>
      <c r="G37" s="5">
        <f t="shared" si="18"/>
        <v>1.2115276586285886</v>
      </c>
      <c r="H37" s="5">
        <f t="shared" si="18"/>
        <v>1.2710617996147451</v>
      </c>
      <c r="I37" s="5">
        <f t="shared" si="18"/>
        <v>1.3335214321633242</v>
      </c>
      <c r="J37" s="5">
        <f t="shared" si="18"/>
        <v>1.3990503141372939</v>
      </c>
      <c r="K37" s="5">
        <f t="shared" si="18"/>
        <v>1.4677992676220697</v>
      </c>
      <c r="L37" s="5">
        <f t="shared" si="18"/>
        <v>1.5399265260594921</v>
      </c>
      <c r="M37" s="5">
        <f t="shared" si="18"/>
        <v>1.6155980984398741</v>
      </c>
      <c r="N37" s="5">
        <f t="shared" si="18"/>
        <v>1.6949881513903466</v>
      </c>
      <c r="O37" s="5">
        <f t="shared" si="18"/>
        <v>1.7782794100389228</v>
      </c>
      <c r="P37" s="5">
        <f t="shared" si="18"/>
        <v>1.8656635785769122</v>
      </c>
      <c r="Q37" s="5">
        <f t="shared" si="18"/>
        <v>1.9573417814876601</v>
      </c>
      <c r="R37" s="5">
        <f t="shared" si="18"/>
        <v>2.0535250264571459</v>
      </c>
      <c r="S37" s="5">
        <f t="shared" si="18"/>
        <v>2.1544346900318834</v>
      </c>
      <c r="T37" s="5">
        <f t="shared" si="18"/>
        <v>2.2603030271419198</v>
      </c>
      <c r="U37" s="5">
        <f t="shared" si="18"/>
        <v>2.3713737056616551</v>
      </c>
      <c r="V37" s="5">
        <f t="shared" si="18"/>
        <v>2.4879023672388363</v>
      </c>
      <c r="W37" s="5">
        <f t="shared" si="18"/>
        <v>2.6101572156825368</v>
      </c>
      <c r="X37" s="5">
        <f t="shared" si="18"/>
        <v>2.7384196342643614</v>
      </c>
      <c r="Y37" s="5">
        <f t="shared" si="18"/>
        <v>2.8729848333536649</v>
      </c>
      <c r="Z37" s="5">
        <f t="shared" si="18"/>
        <v>3.0141625298773902</v>
      </c>
      <c r="AA37" s="5">
        <f t="shared" ref="AA37:AX37" si="19">AA34</f>
        <v>3.1622776601683795</v>
      </c>
      <c r="AB37" s="5">
        <f t="shared" si="19"/>
        <v>3.3176711278428574</v>
      </c>
      <c r="AC37" s="5">
        <f t="shared" si="19"/>
        <v>3.480700588428411</v>
      </c>
      <c r="AD37" s="5">
        <f t="shared" si="19"/>
        <v>3.6517412725483775</v>
      </c>
      <c r="AE37" s="5">
        <f t="shared" si="19"/>
        <v>3.8311868495572883</v>
      </c>
      <c r="AF37" s="5">
        <f t="shared" si="19"/>
        <v>4.0194503336151257</v>
      </c>
      <c r="AG37" s="5">
        <f t="shared" si="19"/>
        <v>4.2169650342858231</v>
      </c>
      <c r="AH37" s="5">
        <f t="shared" si="19"/>
        <v>4.4241855538479182</v>
      </c>
      <c r="AI37" s="5">
        <f t="shared" si="19"/>
        <v>4.6415888336127802</v>
      </c>
      <c r="AJ37" s="5">
        <f t="shared" si="19"/>
        <v>4.8696752516586326</v>
      </c>
      <c r="AK37" s="5">
        <f t="shared" si="19"/>
        <v>5.1089697745069289</v>
      </c>
      <c r="AL37" s="5">
        <f t="shared" si="19"/>
        <v>5.3600231653917936</v>
      </c>
      <c r="AM37" s="5">
        <f t="shared" si="19"/>
        <v>5.6234132519034921</v>
      </c>
      <c r="AN37" s="5">
        <f t="shared" si="19"/>
        <v>5.8997462559235645</v>
      </c>
      <c r="AO37" s="5">
        <f t="shared" si="19"/>
        <v>6.1896581889126061</v>
      </c>
      <c r="AP37" s="5">
        <f t="shared" si="19"/>
        <v>6.4938163157621132</v>
      </c>
      <c r="AQ37" s="5">
        <f t="shared" si="19"/>
        <v>6.8129206905796131</v>
      </c>
      <c r="AR37" s="5">
        <f t="shared" si="19"/>
        <v>7.1477057679418561</v>
      </c>
      <c r="AS37" s="5">
        <f t="shared" si="19"/>
        <v>7.4989420933245583</v>
      </c>
      <c r="AT37" s="5">
        <f t="shared" si="19"/>
        <v>7.8674380765993996</v>
      </c>
      <c r="AU37" s="5">
        <f t="shared" si="19"/>
        <v>8.2540418526801851</v>
      </c>
      <c r="AV37" s="5">
        <f t="shared" si="19"/>
        <v>8.6596432336006544</v>
      </c>
      <c r="AW37" s="5">
        <f t="shared" si="19"/>
        <v>9.0851757565168683</v>
      </c>
      <c r="AX37" s="5">
        <f t="shared" si="19"/>
        <v>9.5316188323478759</v>
      </c>
      <c r="AY37" s="5">
        <f>AY34</f>
        <v>10</v>
      </c>
    </row>
    <row r="38" spans="2:51" x14ac:dyDescent="0.25">
      <c r="B38" s="1" t="s">
        <v>9</v>
      </c>
      <c r="C38" s="5">
        <f>C34*10</f>
        <v>10</v>
      </c>
      <c r="D38" s="5">
        <f t="shared" ref="D38:Z38" si="20">D34*10</f>
        <v>10.491397291363098</v>
      </c>
      <c r="E38" s="5">
        <f t="shared" si="20"/>
        <v>11.006941712522096</v>
      </c>
      <c r="F38" s="5">
        <f t="shared" si="20"/>
        <v>11.547819846894583</v>
      </c>
      <c r="G38" s="5">
        <f t="shared" si="20"/>
        <v>12.115276586285885</v>
      </c>
      <c r="H38" s="5">
        <f t="shared" si="20"/>
        <v>12.710617996147452</v>
      </c>
      <c r="I38" s="5">
        <f t="shared" si="20"/>
        <v>13.335214321633241</v>
      </c>
      <c r="J38" s="5">
        <f t="shared" si="20"/>
        <v>13.990503141372939</v>
      </c>
      <c r="K38" s="5">
        <f t="shared" si="20"/>
        <v>14.677992676220697</v>
      </c>
      <c r="L38" s="5">
        <f t="shared" si="20"/>
        <v>15.399265260594921</v>
      </c>
      <c r="M38" s="5">
        <f t="shared" si="20"/>
        <v>16.155980984398742</v>
      </c>
      <c r="N38" s="5">
        <f t="shared" si="20"/>
        <v>16.949881513903467</v>
      </c>
      <c r="O38" s="5">
        <f t="shared" si="20"/>
        <v>17.782794100389228</v>
      </c>
      <c r="P38" s="5">
        <f t="shared" si="20"/>
        <v>18.656635785769122</v>
      </c>
      <c r="Q38" s="5">
        <f t="shared" si="20"/>
        <v>19.573417814876603</v>
      </c>
      <c r="R38" s="5">
        <f t="shared" si="20"/>
        <v>20.535250264571459</v>
      </c>
      <c r="S38" s="5">
        <f t="shared" si="20"/>
        <v>21.544346900318835</v>
      </c>
      <c r="T38" s="5">
        <f t="shared" si="20"/>
        <v>22.603030271419197</v>
      </c>
      <c r="U38" s="5">
        <f t="shared" si="20"/>
        <v>23.713737056616552</v>
      </c>
      <c r="V38" s="5">
        <f t="shared" si="20"/>
        <v>24.879023672388364</v>
      </c>
      <c r="W38" s="5">
        <f t="shared" si="20"/>
        <v>26.10157215682537</v>
      </c>
      <c r="X38" s="5">
        <f t="shared" si="20"/>
        <v>27.384196342643612</v>
      </c>
      <c r="Y38" s="5">
        <f t="shared" si="20"/>
        <v>28.729848333536651</v>
      </c>
      <c r="Z38" s="5">
        <f t="shared" si="20"/>
        <v>30.141625298773903</v>
      </c>
      <c r="AA38" s="5">
        <f t="shared" ref="AA38:AX38" si="21">AA34*10</f>
        <v>31.622776601683796</v>
      </c>
      <c r="AB38" s="5">
        <f t="shared" si="21"/>
        <v>33.176711278428577</v>
      </c>
      <c r="AC38" s="5">
        <f t="shared" si="21"/>
        <v>34.807005884284109</v>
      </c>
      <c r="AD38" s="5">
        <f t="shared" si="21"/>
        <v>36.517412725483773</v>
      </c>
      <c r="AE38" s="5">
        <f t="shared" si="21"/>
        <v>38.311868495572881</v>
      </c>
      <c r="AF38" s="5">
        <f t="shared" si="21"/>
        <v>40.194503336151257</v>
      </c>
      <c r="AG38" s="5">
        <f t="shared" si="21"/>
        <v>42.169650342858233</v>
      </c>
      <c r="AH38" s="5">
        <f t="shared" si="21"/>
        <v>44.241855538479186</v>
      </c>
      <c r="AI38" s="5">
        <f t="shared" si="21"/>
        <v>46.4158883361278</v>
      </c>
      <c r="AJ38" s="5">
        <f t="shared" si="21"/>
        <v>48.696752516586329</v>
      </c>
      <c r="AK38" s="5">
        <f t="shared" si="21"/>
        <v>51.089697745069287</v>
      </c>
      <c r="AL38" s="5">
        <f t="shared" si="21"/>
        <v>53.600231653917938</v>
      </c>
      <c r="AM38" s="5">
        <f t="shared" si="21"/>
        <v>56.234132519034922</v>
      </c>
      <c r="AN38" s="5">
        <f t="shared" si="21"/>
        <v>58.997462559235643</v>
      </c>
      <c r="AO38" s="5">
        <f t="shared" si="21"/>
        <v>61.896581889126061</v>
      </c>
      <c r="AP38" s="5">
        <f t="shared" si="21"/>
        <v>64.938163157621133</v>
      </c>
      <c r="AQ38" s="5">
        <f t="shared" si="21"/>
        <v>68.129206905796138</v>
      </c>
      <c r="AR38" s="5">
        <f t="shared" si="21"/>
        <v>71.477057679418564</v>
      </c>
      <c r="AS38" s="5">
        <f t="shared" si="21"/>
        <v>74.989420933245583</v>
      </c>
      <c r="AT38" s="5">
        <f t="shared" si="21"/>
        <v>78.674380765994002</v>
      </c>
      <c r="AU38" s="5">
        <f t="shared" si="21"/>
        <v>82.540418526801858</v>
      </c>
      <c r="AV38" s="5">
        <f t="shared" si="21"/>
        <v>86.596432336006544</v>
      </c>
      <c r="AW38" s="5">
        <f t="shared" si="21"/>
        <v>90.851757565168683</v>
      </c>
      <c r="AX38" s="5">
        <f t="shared" si="21"/>
        <v>95.316188323478755</v>
      </c>
      <c r="AY38" s="5">
        <f>AY34*10</f>
        <v>100</v>
      </c>
    </row>
    <row r="39" spans="2:51" x14ac:dyDescent="0.25">
      <c r="B39" s="1" t="s">
        <v>10</v>
      </c>
      <c r="C39" s="5">
        <f>C34*100</f>
        <v>100</v>
      </c>
      <c r="D39" s="5">
        <f t="shared" ref="D39:Z39" si="22">D34*100</f>
        <v>104.91397291363099</v>
      </c>
      <c r="E39" s="5">
        <f t="shared" si="22"/>
        <v>110.06941712522095</v>
      </c>
      <c r="F39" s="5">
        <f t="shared" si="22"/>
        <v>115.47819846894582</v>
      </c>
      <c r="G39" s="5">
        <f t="shared" si="22"/>
        <v>121.15276586285886</v>
      </c>
      <c r="H39" s="5">
        <f t="shared" si="22"/>
        <v>127.10617996147451</v>
      </c>
      <c r="I39" s="5">
        <f t="shared" si="22"/>
        <v>133.35214321633242</v>
      </c>
      <c r="J39" s="5">
        <f t="shared" si="22"/>
        <v>139.90503141372938</v>
      </c>
      <c r="K39" s="5">
        <f t="shared" si="22"/>
        <v>146.77992676220697</v>
      </c>
      <c r="L39" s="5">
        <f t="shared" si="22"/>
        <v>153.99265260594922</v>
      </c>
      <c r="M39" s="5">
        <f t="shared" si="22"/>
        <v>161.55980984398741</v>
      </c>
      <c r="N39" s="5">
        <f t="shared" si="22"/>
        <v>169.49881513903466</v>
      </c>
      <c r="O39" s="5">
        <f t="shared" si="22"/>
        <v>177.82794100389228</v>
      </c>
      <c r="P39" s="5">
        <f t="shared" si="22"/>
        <v>186.56635785769123</v>
      </c>
      <c r="Q39" s="5">
        <f t="shared" si="22"/>
        <v>195.73417814876601</v>
      </c>
      <c r="R39" s="5">
        <f t="shared" si="22"/>
        <v>205.35250264571459</v>
      </c>
      <c r="S39" s="5">
        <f t="shared" si="22"/>
        <v>215.44346900318834</v>
      </c>
      <c r="T39" s="5">
        <f t="shared" si="22"/>
        <v>226.03030271419198</v>
      </c>
      <c r="U39" s="5">
        <f t="shared" si="22"/>
        <v>237.13737056616552</v>
      </c>
      <c r="V39" s="5">
        <f t="shared" si="22"/>
        <v>248.79023672388362</v>
      </c>
      <c r="W39" s="5">
        <f t="shared" si="22"/>
        <v>261.0157215682537</v>
      </c>
      <c r="X39" s="5">
        <f t="shared" si="22"/>
        <v>273.84196342643617</v>
      </c>
      <c r="Y39" s="5">
        <f t="shared" si="22"/>
        <v>287.29848333536648</v>
      </c>
      <c r="Z39" s="5">
        <f t="shared" si="22"/>
        <v>301.41625298773903</v>
      </c>
      <c r="AA39" s="5">
        <f t="shared" ref="AA39:AX39" si="23">AA34*100</f>
        <v>316.22776601683796</v>
      </c>
      <c r="AB39" s="5">
        <f t="shared" si="23"/>
        <v>331.76711278428576</v>
      </c>
      <c r="AC39" s="5">
        <f t="shared" si="23"/>
        <v>348.07005884284109</v>
      </c>
      <c r="AD39" s="5">
        <f t="shared" si="23"/>
        <v>365.17412725483774</v>
      </c>
      <c r="AE39" s="5">
        <f t="shared" si="23"/>
        <v>383.11868495572884</v>
      </c>
      <c r="AF39" s="5">
        <f t="shared" si="23"/>
        <v>401.94503336151257</v>
      </c>
      <c r="AG39" s="5">
        <f t="shared" si="23"/>
        <v>421.69650342858233</v>
      </c>
      <c r="AH39" s="5">
        <f t="shared" si="23"/>
        <v>442.41855538479183</v>
      </c>
      <c r="AI39" s="5">
        <f t="shared" si="23"/>
        <v>464.15888336127801</v>
      </c>
      <c r="AJ39" s="5">
        <f t="shared" si="23"/>
        <v>486.96752516586326</v>
      </c>
      <c r="AK39" s="5">
        <f t="shared" si="23"/>
        <v>510.89697745069287</v>
      </c>
      <c r="AL39" s="5">
        <f t="shared" si="23"/>
        <v>536.00231653917933</v>
      </c>
      <c r="AM39" s="5">
        <f t="shared" si="23"/>
        <v>562.34132519034915</v>
      </c>
      <c r="AN39" s="5">
        <f t="shared" si="23"/>
        <v>589.97462559235646</v>
      </c>
      <c r="AO39" s="5">
        <f t="shared" si="23"/>
        <v>618.9658188912606</v>
      </c>
      <c r="AP39" s="5">
        <f t="shared" si="23"/>
        <v>649.38163157621136</v>
      </c>
      <c r="AQ39" s="5">
        <f t="shared" si="23"/>
        <v>681.29206905796127</v>
      </c>
      <c r="AR39" s="5">
        <f t="shared" si="23"/>
        <v>714.77057679418556</v>
      </c>
      <c r="AS39" s="5">
        <f t="shared" si="23"/>
        <v>749.89420933245583</v>
      </c>
      <c r="AT39" s="5">
        <f t="shared" si="23"/>
        <v>786.74380765993999</v>
      </c>
      <c r="AU39" s="5">
        <f t="shared" si="23"/>
        <v>825.40418526801852</v>
      </c>
      <c r="AV39" s="5">
        <f t="shared" si="23"/>
        <v>865.96432336006546</v>
      </c>
      <c r="AW39" s="5">
        <f t="shared" si="23"/>
        <v>908.5175756516868</v>
      </c>
      <c r="AX39" s="5">
        <f t="shared" si="23"/>
        <v>953.16188323478764</v>
      </c>
      <c r="AY39" s="5">
        <f>AY34*100</f>
        <v>1000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U35"/>
  <sheetViews>
    <sheetView workbookViewId="0">
      <selection activeCell="S39" sqref="S39"/>
    </sheetView>
  </sheetViews>
  <sheetFormatPr baseColWidth="10" defaultRowHeight="15" x14ac:dyDescent="0.25"/>
  <cols>
    <col min="1" max="2" width="11.42578125" style="11"/>
    <col min="3" max="3" width="5.140625" style="11" customWidth="1"/>
    <col min="4" max="4" width="3.7109375" style="11" customWidth="1"/>
    <col min="5" max="5" width="7.28515625" style="11" customWidth="1"/>
    <col min="6" max="6" width="3.7109375" style="11" customWidth="1"/>
    <col min="7" max="7" width="7.28515625" style="11" customWidth="1"/>
    <col min="8" max="8" width="3.7109375" style="11" customWidth="1"/>
    <col min="9" max="9" width="7.28515625" style="11" customWidth="1"/>
    <col min="10" max="10" width="13.42578125" style="11" customWidth="1"/>
    <col min="11" max="11" width="3.7109375" style="11" customWidth="1"/>
    <col min="12" max="12" width="13.140625" style="11" customWidth="1"/>
    <col min="13" max="13" width="3.7109375" style="11" customWidth="1"/>
    <col min="14" max="15" width="11.42578125" style="11"/>
    <col min="16" max="16" width="13.5703125" style="11" customWidth="1"/>
    <col min="17" max="17" width="13.28515625" style="11" customWidth="1"/>
    <col min="18" max="18" width="12.5703125" style="11" customWidth="1"/>
    <col min="19" max="19" width="11.42578125" style="11"/>
    <col min="20" max="20" width="13.5703125" style="11" customWidth="1"/>
    <col min="21" max="16384" width="11.42578125" style="11"/>
  </cols>
  <sheetData>
    <row r="2" spans="2:19" ht="18.75" x14ac:dyDescent="0.3">
      <c r="B2" s="31" t="s">
        <v>16</v>
      </c>
    </row>
    <row r="4" spans="2:19" x14ac:dyDescent="0.25">
      <c r="C4" s="12"/>
      <c r="D4" s="12"/>
      <c r="E4" s="12"/>
      <c r="F4" s="12"/>
    </row>
    <row r="5" spans="2:19" x14ac:dyDescent="0.25">
      <c r="B5" s="119" t="s">
        <v>17</v>
      </c>
      <c r="C5" s="120"/>
      <c r="D5" s="114" t="s">
        <v>23</v>
      </c>
      <c r="E5" s="123"/>
      <c r="F5" s="123"/>
      <c r="G5" s="123"/>
      <c r="H5" s="123"/>
      <c r="I5" s="123"/>
      <c r="J5" s="118"/>
      <c r="K5" s="114" t="s">
        <v>1</v>
      </c>
      <c r="L5" s="118"/>
    </row>
    <row r="6" spans="2:19" x14ac:dyDescent="0.25">
      <c r="B6" s="114" t="s">
        <v>18</v>
      </c>
      <c r="C6" s="115"/>
      <c r="D6" s="116" t="s">
        <v>19</v>
      </c>
      <c r="E6" s="118"/>
      <c r="F6" s="116" t="s">
        <v>20</v>
      </c>
      <c r="G6" s="118"/>
      <c r="H6" s="116" t="s">
        <v>36</v>
      </c>
      <c r="I6" s="123"/>
      <c r="J6" s="118"/>
      <c r="K6" s="116" t="s">
        <v>22</v>
      </c>
      <c r="L6" s="118"/>
    </row>
    <row r="7" spans="2:19" x14ac:dyDescent="0.25">
      <c r="B7" s="18" t="s">
        <v>24</v>
      </c>
      <c r="C7" s="13"/>
      <c r="D7" s="27"/>
      <c r="E7" s="27"/>
      <c r="F7" s="27"/>
      <c r="G7" s="27"/>
      <c r="H7" s="34"/>
      <c r="I7" s="124">
        <v>0.01</v>
      </c>
      <c r="J7" s="125"/>
      <c r="K7" s="34"/>
      <c r="L7" s="29">
        <v>10</v>
      </c>
    </row>
    <row r="8" spans="2:19" x14ac:dyDescent="0.25">
      <c r="B8" s="18" t="s">
        <v>25</v>
      </c>
      <c r="C8" s="18"/>
      <c r="D8" s="27"/>
      <c r="E8" s="27"/>
      <c r="F8" s="27"/>
      <c r="G8" s="27"/>
      <c r="H8" s="34"/>
      <c r="I8" s="124">
        <v>0.1</v>
      </c>
      <c r="J8" s="125"/>
      <c r="K8" s="34"/>
      <c r="L8" s="29">
        <v>5</v>
      </c>
      <c r="P8" s="128">
        <f>(P12*10+Q12)*R12</f>
        <v>91</v>
      </c>
      <c r="Q8" s="129"/>
      <c r="R8" s="129"/>
      <c r="S8" s="130"/>
    </row>
    <row r="9" spans="2:19" x14ac:dyDescent="0.25">
      <c r="B9" s="18" t="s">
        <v>26</v>
      </c>
      <c r="C9" s="14"/>
      <c r="D9" s="27"/>
      <c r="E9" s="27"/>
      <c r="F9" s="34"/>
      <c r="G9" s="32">
        <v>0</v>
      </c>
      <c r="H9" s="34" t="s">
        <v>49</v>
      </c>
      <c r="I9" s="124">
        <v>1</v>
      </c>
      <c r="J9" s="125"/>
      <c r="K9" s="27"/>
      <c r="L9" s="28"/>
      <c r="P9" s="131"/>
      <c r="Q9" s="132"/>
      <c r="R9" s="132"/>
      <c r="S9" s="133"/>
    </row>
    <row r="10" spans="2:19" x14ac:dyDescent="0.25">
      <c r="B10" s="18" t="s">
        <v>27</v>
      </c>
      <c r="C10" s="22"/>
      <c r="D10" s="34"/>
      <c r="E10" s="32">
        <v>1</v>
      </c>
      <c r="F10" s="34" t="s">
        <v>49</v>
      </c>
      <c r="G10" s="32">
        <v>1</v>
      </c>
      <c r="H10" s="34"/>
      <c r="I10" s="124">
        <v>10</v>
      </c>
      <c r="J10" s="125"/>
      <c r="K10" s="34"/>
      <c r="L10" s="29">
        <v>1</v>
      </c>
      <c r="P10" s="134"/>
      <c r="Q10" s="135"/>
      <c r="R10" s="135"/>
      <c r="S10" s="136"/>
    </row>
    <row r="11" spans="2:19" x14ac:dyDescent="0.25">
      <c r="B11" s="18" t="s">
        <v>28</v>
      </c>
      <c r="C11" s="21"/>
      <c r="D11" s="34"/>
      <c r="E11" s="32">
        <v>2</v>
      </c>
      <c r="F11" s="34"/>
      <c r="G11" s="32">
        <v>2</v>
      </c>
      <c r="H11" s="34"/>
      <c r="I11" s="124">
        <v>100</v>
      </c>
      <c r="J11" s="125"/>
      <c r="K11" s="34" t="s">
        <v>49</v>
      </c>
      <c r="L11" s="29">
        <v>2</v>
      </c>
      <c r="P11" s="35" t="s">
        <v>50</v>
      </c>
      <c r="Q11" s="35" t="s">
        <v>51</v>
      </c>
      <c r="R11" s="35" t="s">
        <v>52</v>
      </c>
      <c r="S11" s="35" t="s">
        <v>1</v>
      </c>
    </row>
    <row r="12" spans="2:19" x14ac:dyDescent="0.25">
      <c r="B12" s="18" t="s">
        <v>29</v>
      </c>
      <c r="C12" s="19"/>
      <c r="D12" s="34"/>
      <c r="E12" s="32">
        <v>3</v>
      </c>
      <c r="F12" s="34"/>
      <c r="G12" s="32">
        <v>3</v>
      </c>
      <c r="H12" s="34"/>
      <c r="I12" s="126">
        <v>1000</v>
      </c>
      <c r="J12" s="127"/>
      <c r="K12" s="27"/>
      <c r="L12" s="28"/>
      <c r="P12" s="59">
        <f>VLOOKUP("x",D10:E18,2,TRUE)</f>
        <v>9</v>
      </c>
      <c r="Q12" s="59">
        <f>VLOOKUP("x",F9:G18,2,TRUE)</f>
        <v>1</v>
      </c>
      <c r="R12" s="56">
        <f>VLOOKUP("x",H7:J18,2,TRUE)</f>
        <v>1</v>
      </c>
      <c r="S12" s="39">
        <f>VLOOKUP("x",K7:L17,2,TRUE)</f>
        <v>2</v>
      </c>
    </row>
    <row r="13" spans="2:19" x14ac:dyDescent="0.25">
      <c r="B13" s="18" t="s">
        <v>30</v>
      </c>
      <c r="C13" s="16"/>
      <c r="D13" s="34"/>
      <c r="E13" s="32">
        <v>4</v>
      </c>
      <c r="F13" s="34"/>
      <c r="G13" s="32">
        <v>4</v>
      </c>
      <c r="H13" s="34"/>
      <c r="I13" s="126">
        <v>10000</v>
      </c>
      <c r="J13" s="127"/>
      <c r="K13" s="27"/>
      <c r="L13" s="28"/>
      <c r="P13" s="137" t="s">
        <v>53</v>
      </c>
      <c r="Q13" s="37" t="s">
        <v>54</v>
      </c>
      <c r="R13" s="138">
        <f>P8+P8/100*S12</f>
        <v>92.82</v>
      </c>
      <c r="S13" s="138"/>
    </row>
    <row r="14" spans="2:19" x14ac:dyDescent="0.25">
      <c r="B14" s="18" t="s">
        <v>31</v>
      </c>
      <c r="C14" s="20"/>
      <c r="D14" s="34"/>
      <c r="E14" s="32">
        <v>5</v>
      </c>
      <c r="F14" s="34"/>
      <c r="G14" s="32">
        <v>5</v>
      </c>
      <c r="H14" s="34"/>
      <c r="I14" s="126">
        <v>100000</v>
      </c>
      <c r="J14" s="127"/>
      <c r="K14" s="34"/>
      <c r="L14" s="29">
        <v>0.5</v>
      </c>
      <c r="P14" s="137"/>
      <c r="Q14" s="37" t="s">
        <v>55</v>
      </c>
      <c r="R14" s="138">
        <f>P8-P8/100*S12</f>
        <v>89.18</v>
      </c>
      <c r="S14" s="139"/>
    </row>
    <row r="15" spans="2:19" x14ac:dyDescent="0.25">
      <c r="B15" s="18" t="s">
        <v>32</v>
      </c>
      <c r="C15" s="23"/>
      <c r="D15" s="34"/>
      <c r="E15" s="32">
        <v>6</v>
      </c>
      <c r="F15" s="34"/>
      <c r="G15" s="32">
        <v>6</v>
      </c>
      <c r="H15" s="34"/>
      <c r="I15" s="126">
        <v>1000000</v>
      </c>
      <c r="J15" s="127"/>
      <c r="K15" s="34"/>
      <c r="L15" s="29">
        <v>0.25</v>
      </c>
      <c r="Q15" s="27" t="s">
        <v>57</v>
      </c>
      <c r="R15" s="140">
        <f>P8/1000</f>
        <v>9.0999999999999998E-2</v>
      </c>
      <c r="S15" s="140"/>
    </row>
    <row r="16" spans="2:19" x14ac:dyDescent="0.25">
      <c r="B16" s="18" t="s">
        <v>33</v>
      </c>
      <c r="C16" s="24"/>
      <c r="D16" s="34"/>
      <c r="E16" s="32">
        <v>7</v>
      </c>
      <c r="F16" s="34"/>
      <c r="G16" s="32">
        <v>7</v>
      </c>
      <c r="H16" s="34"/>
      <c r="I16" s="126">
        <v>10000000</v>
      </c>
      <c r="J16" s="127"/>
      <c r="K16" s="34"/>
      <c r="L16" s="29">
        <v>0.1</v>
      </c>
      <c r="Q16" s="27" t="s">
        <v>58</v>
      </c>
      <c r="R16" s="141">
        <f>R15/1000</f>
        <v>9.1000000000000003E-5</v>
      </c>
      <c r="S16" s="141"/>
    </row>
    <row r="17" spans="2:21" x14ac:dyDescent="0.25">
      <c r="B17" s="18" t="s">
        <v>34</v>
      </c>
      <c r="C17" s="15"/>
      <c r="D17" s="34"/>
      <c r="E17" s="32">
        <v>8</v>
      </c>
      <c r="F17" s="34"/>
      <c r="G17" s="32">
        <v>8</v>
      </c>
      <c r="H17" s="34"/>
      <c r="I17" s="126">
        <v>100000000</v>
      </c>
      <c r="J17" s="127"/>
      <c r="K17" s="34"/>
      <c r="L17" s="29">
        <v>0.05</v>
      </c>
    </row>
    <row r="18" spans="2:21" x14ac:dyDescent="0.25">
      <c r="B18" s="18" t="s">
        <v>35</v>
      </c>
      <c r="C18" s="17"/>
      <c r="D18" s="34" t="s">
        <v>49</v>
      </c>
      <c r="E18" s="32">
        <v>9</v>
      </c>
      <c r="F18" s="34"/>
      <c r="G18" s="32">
        <v>9</v>
      </c>
      <c r="H18" s="34"/>
      <c r="I18" s="126">
        <v>1000000000</v>
      </c>
      <c r="J18" s="127"/>
      <c r="K18" s="27"/>
      <c r="L18" s="29"/>
    </row>
    <row r="19" spans="2:21" x14ac:dyDescent="0.25">
      <c r="Q19" s="38"/>
    </row>
    <row r="20" spans="2:21" x14ac:dyDescent="0.25">
      <c r="Q20" s="38"/>
    </row>
    <row r="21" spans="2:21" x14ac:dyDescent="0.25">
      <c r="Q21" s="38"/>
    </row>
    <row r="22" spans="2:21" x14ac:dyDescent="0.25">
      <c r="B22" s="121" t="s">
        <v>37</v>
      </c>
      <c r="C22" s="122"/>
      <c r="D22" s="114" t="s">
        <v>23</v>
      </c>
      <c r="E22" s="123"/>
      <c r="F22" s="123"/>
      <c r="G22" s="123"/>
      <c r="H22" s="123"/>
      <c r="I22" s="123"/>
      <c r="J22" s="123"/>
      <c r="K22" s="123"/>
      <c r="L22" s="118"/>
      <c r="M22" s="114" t="s">
        <v>1</v>
      </c>
      <c r="N22" s="118"/>
      <c r="O22" s="25" t="s">
        <v>41</v>
      </c>
    </row>
    <row r="23" spans="2:21" x14ac:dyDescent="0.25">
      <c r="B23" s="114" t="s">
        <v>18</v>
      </c>
      <c r="C23" s="115"/>
      <c r="D23" s="30"/>
      <c r="E23" s="26" t="s">
        <v>19</v>
      </c>
      <c r="F23" s="26"/>
      <c r="G23" s="26" t="s">
        <v>20</v>
      </c>
      <c r="H23" s="26"/>
      <c r="I23" s="26" t="s">
        <v>21</v>
      </c>
      <c r="J23" s="116" t="s">
        <v>38</v>
      </c>
      <c r="K23" s="117"/>
      <c r="L23" s="118"/>
      <c r="M23" s="116" t="s">
        <v>39</v>
      </c>
      <c r="N23" s="118"/>
      <c r="O23" s="26" t="s">
        <v>40</v>
      </c>
    </row>
    <row r="24" spans="2:21" ht="15" customHeight="1" x14ac:dyDescent="0.25">
      <c r="B24" s="18" t="s">
        <v>24</v>
      </c>
      <c r="C24" s="13"/>
      <c r="D24" s="27"/>
      <c r="E24" s="27"/>
      <c r="F24" s="27"/>
      <c r="G24" s="27"/>
      <c r="H24" s="27"/>
      <c r="I24" s="27"/>
      <c r="J24" s="27"/>
      <c r="K24" s="34"/>
      <c r="L24" s="27">
        <v>0.01</v>
      </c>
      <c r="M24" s="27"/>
      <c r="N24" s="28"/>
      <c r="O24" s="27"/>
      <c r="Q24" s="128">
        <f>(Q28*100+R28*10+S28)*T28</f>
        <v>3200</v>
      </c>
      <c r="R24" s="129"/>
      <c r="S24" s="129"/>
      <c r="T24" s="129"/>
      <c r="U24" s="130"/>
    </row>
    <row r="25" spans="2:21" ht="15" customHeight="1" x14ac:dyDescent="0.25">
      <c r="B25" s="18" t="s">
        <v>25</v>
      </c>
      <c r="C25" s="18"/>
      <c r="D25" s="27"/>
      <c r="E25" s="27"/>
      <c r="F25" s="27"/>
      <c r="G25" s="27"/>
      <c r="H25" s="27"/>
      <c r="I25" s="27"/>
      <c r="J25" s="27"/>
      <c r="K25" s="34"/>
      <c r="L25" s="27">
        <v>0.1</v>
      </c>
      <c r="M25" s="27"/>
      <c r="N25" s="28"/>
      <c r="O25" s="27"/>
      <c r="Q25" s="131"/>
      <c r="R25" s="132"/>
      <c r="S25" s="132"/>
      <c r="T25" s="132"/>
      <c r="U25" s="133"/>
    </row>
    <row r="26" spans="2:21" ht="15" customHeight="1" x14ac:dyDescent="0.25">
      <c r="B26" s="18" t="s">
        <v>26</v>
      </c>
      <c r="C26" s="14"/>
      <c r="D26" s="27"/>
      <c r="E26" s="32"/>
      <c r="F26" s="20"/>
      <c r="G26" s="32">
        <v>0</v>
      </c>
      <c r="H26" s="20" t="s">
        <v>49</v>
      </c>
      <c r="I26" s="32">
        <v>0</v>
      </c>
      <c r="J26" s="27"/>
      <c r="K26" s="34"/>
      <c r="L26" s="27">
        <v>1</v>
      </c>
      <c r="M26" s="27"/>
      <c r="N26" s="28"/>
      <c r="O26" s="27" t="s">
        <v>42</v>
      </c>
      <c r="Q26" s="134"/>
      <c r="R26" s="135"/>
      <c r="S26" s="135"/>
      <c r="T26" s="135"/>
      <c r="U26" s="136"/>
    </row>
    <row r="27" spans="2:21" x14ac:dyDescent="0.25">
      <c r="B27" s="18" t="s">
        <v>27</v>
      </c>
      <c r="C27" s="22"/>
      <c r="D27" s="34"/>
      <c r="E27" s="32">
        <v>1</v>
      </c>
      <c r="F27" s="34"/>
      <c r="G27" s="32">
        <v>1</v>
      </c>
      <c r="H27" s="34"/>
      <c r="I27" s="32">
        <v>1</v>
      </c>
      <c r="J27" s="27"/>
      <c r="K27" s="34" t="s">
        <v>49</v>
      </c>
      <c r="L27" s="27">
        <v>10</v>
      </c>
      <c r="M27" s="34"/>
      <c r="N27" s="41">
        <v>1</v>
      </c>
      <c r="O27" s="27" t="s">
        <v>43</v>
      </c>
      <c r="Q27" s="35" t="s">
        <v>56</v>
      </c>
      <c r="R27" s="35" t="s">
        <v>50</v>
      </c>
      <c r="S27" s="35" t="s">
        <v>51</v>
      </c>
      <c r="T27" s="35" t="s">
        <v>52</v>
      </c>
      <c r="U27" s="35" t="s">
        <v>1</v>
      </c>
    </row>
    <row r="28" spans="2:21" x14ac:dyDescent="0.25">
      <c r="B28" s="18" t="s">
        <v>28</v>
      </c>
      <c r="C28" s="21"/>
      <c r="D28" s="34"/>
      <c r="E28" s="32">
        <v>2</v>
      </c>
      <c r="F28" s="34" t="s">
        <v>49</v>
      </c>
      <c r="G28" s="32">
        <v>2</v>
      </c>
      <c r="H28" s="34"/>
      <c r="I28" s="32">
        <v>2</v>
      </c>
      <c r="J28" s="27"/>
      <c r="K28" s="34"/>
      <c r="L28" s="27">
        <v>100</v>
      </c>
      <c r="M28" s="34"/>
      <c r="N28" s="41">
        <v>2</v>
      </c>
      <c r="O28" s="27" t="s">
        <v>44</v>
      </c>
      <c r="Q28" s="55">
        <f>VLOOKUP("x",D27:E35,2,TRUE)</f>
        <v>3</v>
      </c>
      <c r="R28" s="59">
        <f>VLOOKUP("x",F26:G35,2,TRUE)</f>
        <v>2</v>
      </c>
      <c r="S28" s="59">
        <f>VLOOKUP("x",H26:I35,2,TRUE)</f>
        <v>0</v>
      </c>
      <c r="T28" s="56">
        <f>VLOOKUP("x",K24:L32,2,TRUE)</f>
        <v>10</v>
      </c>
      <c r="U28" s="57">
        <f>VLOOKUP("x",M27:N34,2,TRUE)</f>
        <v>0.5</v>
      </c>
    </row>
    <row r="29" spans="2:21" x14ac:dyDescent="0.25">
      <c r="B29" s="18" t="s">
        <v>29</v>
      </c>
      <c r="C29" s="19"/>
      <c r="D29" s="34" t="s">
        <v>49</v>
      </c>
      <c r="E29" s="32">
        <v>3</v>
      </c>
      <c r="F29" s="34"/>
      <c r="G29" s="32">
        <v>3</v>
      </c>
      <c r="H29" s="34"/>
      <c r="I29" s="32">
        <v>3</v>
      </c>
      <c r="J29" s="27"/>
      <c r="K29" s="34"/>
      <c r="L29" s="33">
        <v>1000</v>
      </c>
      <c r="M29" s="33"/>
      <c r="N29" s="28"/>
      <c r="O29" s="27" t="s">
        <v>45</v>
      </c>
      <c r="Q29" s="137" t="s">
        <v>53</v>
      </c>
      <c r="R29" s="37" t="s">
        <v>54</v>
      </c>
      <c r="S29" s="142">
        <f>Q24+Q24/100*U28</f>
        <v>3216</v>
      </c>
      <c r="T29" s="142"/>
      <c r="U29" s="143"/>
    </row>
    <row r="30" spans="2:21" x14ac:dyDescent="0.25">
      <c r="B30" s="18" t="s">
        <v>30</v>
      </c>
      <c r="C30" s="16"/>
      <c r="D30" s="34"/>
      <c r="E30" s="32">
        <v>4</v>
      </c>
      <c r="F30" s="34"/>
      <c r="G30" s="32">
        <v>4</v>
      </c>
      <c r="H30" s="34"/>
      <c r="I30" s="32">
        <v>4</v>
      </c>
      <c r="J30" s="27"/>
      <c r="K30" s="34"/>
      <c r="L30" s="33">
        <v>10000</v>
      </c>
      <c r="M30" s="33"/>
      <c r="N30" s="28"/>
      <c r="O30" s="27" t="s">
        <v>46</v>
      </c>
      <c r="Q30" s="137"/>
      <c r="R30" s="37" t="s">
        <v>55</v>
      </c>
      <c r="S30" s="142">
        <f>Q24-Q24/100*U28</f>
        <v>3184</v>
      </c>
      <c r="T30" s="142"/>
      <c r="U30" s="143"/>
    </row>
    <row r="31" spans="2:21" x14ac:dyDescent="0.25">
      <c r="B31" s="18" t="s">
        <v>31</v>
      </c>
      <c r="C31" s="20"/>
      <c r="D31" s="34"/>
      <c r="E31" s="32">
        <v>5</v>
      </c>
      <c r="F31" s="34"/>
      <c r="G31" s="32">
        <v>5</v>
      </c>
      <c r="H31" s="34"/>
      <c r="I31" s="32">
        <v>5</v>
      </c>
      <c r="J31" s="27"/>
      <c r="K31" s="34"/>
      <c r="L31" s="33">
        <v>100000</v>
      </c>
      <c r="M31" s="40" t="s">
        <v>49</v>
      </c>
      <c r="N31" s="41">
        <v>0.5</v>
      </c>
      <c r="O31" s="27"/>
      <c r="R31" s="27" t="s">
        <v>57</v>
      </c>
      <c r="S31" s="141">
        <f>Q24/1000</f>
        <v>3.2</v>
      </c>
      <c r="T31" s="141"/>
      <c r="U31" s="144"/>
    </row>
    <row r="32" spans="2:21" x14ac:dyDescent="0.25">
      <c r="B32" s="18" t="s">
        <v>32</v>
      </c>
      <c r="C32" s="23"/>
      <c r="D32" s="34"/>
      <c r="E32" s="32">
        <v>6</v>
      </c>
      <c r="F32" s="34"/>
      <c r="G32" s="32">
        <v>6</v>
      </c>
      <c r="H32" s="34"/>
      <c r="I32" s="32">
        <v>6</v>
      </c>
      <c r="J32" s="27"/>
      <c r="K32" s="34"/>
      <c r="L32" s="33">
        <v>1000000</v>
      </c>
      <c r="M32" s="40"/>
      <c r="N32" s="41">
        <v>0.25</v>
      </c>
      <c r="O32" s="27" t="s">
        <v>47</v>
      </c>
      <c r="R32" s="27" t="s">
        <v>58</v>
      </c>
      <c r="S32" s="141">
        <f>S31/1000</f>
        <v>3.2000000000000002E-3</v>
      </c>
      <c r="T32" s="141"/>
      <c r="U32" s="144"/>
    </row>
    <row r="33" spans="2:15" x14ac:dyDescent="0.25">
      <c r="B33" s="18" t="s">
        <v>33</v>
      </c>
      <c r="C33" s="24"/>
      <c r="D33" s="34"/>
      <c r="E33" s="32">
        <v>7</v>
      </c>
      <c r="F33" s="34"/>
      <c r="G33" s="32">
        <v>7</v>
      </c>
      <c r="H33" s="34"/>
      <c r="I33" s="32">
        <v>7</v>
      </c>
      <c r="J33" s="27"/>
      <c r="K33" s="27"/>
      <c r="L33" s="33"/>
      <c r="M33" s="40"/>
      <c r="N33" s="41">
        <v>0.1</v>
      </c>
      <c r="O33" s="27" t="s">
        <v>48</v>
      </c>
    </row>
    <row r="34" spans="2:15" x14ac:dyDescent="0.25">
      <c r="B34" s="18" t="s">
        <v>34</v>
      </c>
      <c r="C34" s="15"/>
      <c r="D34" s="34"/>
      <c r="E34" s="32">
        <v>8</v>
      </c>
      <c r="F34" s="34"/>
      <c r="G34" s="32">
        <v>8</v>
      </c>
      <c r="H34" s="34"/>
      <c r="I34" s="32">
        <v>8</v>
      </c>
      <c r="J34" s="27"/>
      <c r="K34" s="27"/>
      <c r="L34" s="33"/>
      <c r="M34" s="40"/>
      <c r="N34" s="41">
        <v>0.05</v>
      </c>
      <c r="O34" s="27"/>
    </row>
    <row r="35" spans="2:15" x14ac:dyDescent="0.25">
      <c r="B35" s="18" t="s">
        <v>35</v>
      </c>
      <c r="C35" s="17"/>
      <c r="D35" s="34"/>
      <c r="E35" s="32">
        <v>9</v>
      </c>
      <c r="F35" s="34"/>
      <c r="G35" s="32">
        <v>9</v>
      </c>
      <c r="H35" s="34"/>
      <c r="I35" s="32">
        <v>9</v>
      </c>
      <c r="J35" s="27"/>
      <c r="K35" s="27"/>
      <c r="L35" s="33"/>
      <c r="M35" s="33"/>
      <c r="N35" s="29"/>
      <c r="O35" s="27"/>
    </row>
  </sheetData>
  <mergeCells count="38">
    <mergeCell ref="Q29:Q30"/>
    <mergeCell ref="S29:U29"/>
    <mergeCell ref="S30:U30"/>
    <mergeCell ref="S31:U31"/>
    <mergeCell ref="S32:U32"/>
    <mergeCell ref="P8:S10"/>
    <mergeCell ref="P13:P14"/>
    <mergeCell ref="R13:S13"/>
    <mergeCell ref="R14:S14"/>
    <mergeCell ref="Q24:U26"/>
    <mergeCell ref="R15:S15"/>
    <mergeCell ref="R16:S16"/>
    <mergeCell ref="M22:N22"/>
    <mergeCell ref="M23:N23"/>
    <mergeCell ref="I9:J9"/>
    <mergeCell ref="I10:J10"/>
    <mergeCell ref="I11:J11"/>
    <mergeCell ref="D22:L22"/>
    <mergeCell ref="I12:J12"/>
    <mergeCell ref="I13:J13"/>
    <mergeCell ref="I14:J14"/>
    <mergeCell ref="I15:J15"/>
    <mergeCell ref="I16:J16"/>
    <mergeCell ref="I17:J17"/>
    <mergeCell ref="I18:J18"/>
    <mergeCell ref="B6:C6"/>
    <mergeCell ref="B23:C23"/>
    <mergeCell ref="J23:L23"/>
    <mergeCell ref="B5:C5"/>
    <mergeCell ref="B22:C22"/>
    <mergeCell ref="F6:G6"/>
    <mergeCell ref="H6:J6"/>
    <mergeCell ref="D6:E6"/>
    <mergeCell ref="D5:J5"/>
    <mergeCell ref="K5:L5"/>
    <mergeCell ref="K6:L6"/>
    <mergeCell ref="I7:J7"/>
    <mergeCell ref="I8:J8"/>
  </mergeCells>
  <conditionalFormatting sqref="P12:Q12">
    <cfRule type="cellIs" dxfId="119" priority="21" stopIfTrue="1" operator="equal">
      <formula>0</formula>
    </cfRule>
    <cfRule type="cellIs" dxfId="118" priority="22" stopIfTrue="1" operator="equal">
      <formula>1</formula>
    </cfRule>
    <cfRule type="cellIs" dxfId="117" priority="23" stopIfTrue="1" operator="equal">
      <formula>2</formula>
    </cfRule>
    <cfRule type="cellIs" dxfId="116" priority="24" stopIfTrue="1" operator="equal">
      <formula>3</formula>
    </cfRule>
    <cfRule type="cellIs" dxfId="115" priority="25" stopIfTrue="1" operator="equal">
      <formula>4</formula>
    </cfRule>
    <cfRule type="cellIs" dxfId="114" priority="26" stopIfTrue="1" operator="equal">
      <formula>5</formula>
    </cfRule>
    <cfRule type="cellIs" dxfId="113" priority="27" stopIfTrue="1" operator="equal">
      <formula>6</formula>
    </cfRule>
    <cfRule type="cellIs" dxfId="112" priority="28" stopIfTrue="1" operator="equal">
      <formula>7</formula>
    </cfRule>
    <cfRule type="cellIs" dxfId="111" priority="29" stopIfTrue="1" operator="equal">
      <formula>8</formula>
    </cfRule>
    <cfRule type="cellIs" dxfId="110" priority="30" stopIfTrue="1" operator="equal">
      <formula>9</formula>
    </cfRule>
  </conditionalFormatting>
  <conditionalFormatting sqref="Q28">
    <cfRule type="cellIs" dxfId="109" priority="76" stopIfTrue="1" operator="equal">
      <formula>1</formula>
    </cfRule>
    <cfRule type="cellIs" dxfId="108" priority="84" stopIfTrue="1" operator="equal">
      <formula>9</formula>
    </cfRule>
    <cfRule type="cellIs" dxfId="107" priority="83" stopIfTrue="1" operator="equal">
      <formula>8</formula>
    </cfRule>
    <cfRule type="cellIs" dxfId="106" priority="82" stopIfTrue="1" operator="equal">
      <formula>7</formula>
    </cfRule>
    <cfRule type="cellIs" dxfId="105" priority="81" stopIfTrue="1" operator="equal">
      <formula>6</formula>
    </cfRule>
    <cfRule type="cellIs" dxfId="104" priority="80" stopIfTrue="1" operator="equal">
      <formula>5</formula>
    </cfRule>
    <cfRule type="cellIs" dxfId="103" priority="79" stopIfTrue="1" operator="equal">
      <formula>4</formula>
    </cfRule>
    <cfRule type="cellIs" dxfId="102" priority="78" stopIfTrue="1" operator="equal">
      <formula>3</formula>
    </cfRule>
    <cfRule type="cellIs" dxfId="101" priority="77" stopIfTrue="1" operator="equal">
      <formula>2</formula>
    </cfRule>
  </conditionalFormatting>
  <conditionalFormatting sqref="R12">
    <cfRule type="cellIs" dxfId="100" priority="9" stopIfTrue="1" operator="equal">
      <formula>0.01</formula>
    </cfRule>
    <cfRule type="cellIs" dxfId="99" priority="10" stopIfTrue="1" operator="equal">
      <formula>0.1</formula>
    </cfRule>
    <cfRule type="cellIs" dxfId="98" priority="11" stopIfTrue="1" operator="equal">
      <formula>1</formula>
    </cfRule>
    <cfRule type="cellIs" dxfId="97" priority="12" stopIfTrue="1" operator="equal">
      <formula>10</formula>
    </cfRule>
    <cfRule type="cellIs" dxfId="96" priority="13" stopIfTrue="1" operator="equal">
      <formula>100</formula>
    </cfRule>
    <cfRule type="cellIs" dxfId="95" priority="14" stopIfTrue="1" operator="equal">
      <formula>1000</formula>
    </cfRule>
    <cfRule type="cellIs" dxfId="94" priority="15" stopIfTrue="1" operator="equal">
      <formula>10000</formula>
    </cfRule>
    <cfRule type="cellIs" dxfId="93" priority="16" stopIfTrue="1" operator="equal">
      <formula>100000</formula>
    </cfRule>
    <cfRule type="cellIs" dxfId="92" priority="17" stopIfTrue="1" operator="equal">
      <formula>1000000</formula>
    </cfRule>
    <cfRule type="cellIs" dxfId="91" priority="18" stopIfTrue="1" operator="equal">
      <formula>10000000</formula>
    </cfRule>
    <cfRule type="cellIs" dxfId="90" priority="19" stopIfTrue="1" operator="equal">
      <formula>100000000</formula>
    </cfRule>
    <cfRule type="cellIs" dxfId="89" priority="20" stopIfTrue="1" operator="equal">
      <formula>1000000000</formula>
    </cfRule>
  </conditionalFormatting>
  <conditionalFormatting sqref="R28:S28">
    <cfRule type="cellIs" dxfId="88" priority="65" stopIfTrue="1" operator="equal">
      <formula>9</formula>
    </cfRule>
    <cfRule type="cellIs" dxfId="87" priority="64" stopIfTrue="1" operator="equal">
      <formula>8</formula>
    </cfRule>
    <cfRule type="cellIs" dxfId="86" priority="56" stopIfTrue="1" operator="equal">
      <formula>0</formula>
    </cfRule>
    <cfRule type="cellIs" dxfId="85" priority="57" stopIfTrue="1" operator="equal">
      <formula>1</formula>
    </cfRule>
    <cfRule type="cellIs" dxfId="84" priority="58" stopIfTrue="1" operator="equal">
      <formula>2</formula>
    </cfRule>
    <cfRule type="cellIs" dxfId="83" priority="59" stopIfTrue="1" operator="equal">
      <formula>3</formula>
    </cfRule>
    <cfRule type="cellIs" dxfId="82" priority="60" stopIfTrue="1" operator="equal">
      <formula>4</formula>
    </cfRule>
    <cfRule type="cellIs" dxfId="81" priority="61" stopIfTrue="1" operator="equal">
      <formula>5</formula>
    </cfRule>
    <cfRule type="cellIs" dxfId="80" priority="62" stopIfTrue="1" operator="equal">
      <formula>6</formula>
    </cfRule>
    <cfRule type="cellIs" dxfId="79" priority="63" stopIfTrue="1" operator="equal">
      <formula>7</formula>
    </cfRule>
  </conditionalFormatting>
  <conditionalFormatting sqref="S12">
    <cfRule type="cellIs" dxfId="78" priority="2" stopIfTrue="1" operator="equal">
      <formula>5</formula>
    </cfRule>
    <cfRule type="cellIs" dxfId="77" priority="3" stopIfTrue="1" operator="equal">
      <formula>1</formula>
    </cfRule>
    <cfRule type="cellIs" dxfId="76" priority="4" stopIfTrue="1" operator="equal">
      <formula>2</formula>
    </cfRule>
    <cfRule type="cellIs" dxfId="75" priority="5" stopIfTrue="1" operator="equal">
      <formula>0.5</formula>
    </cfRule>
    <cfRule type="cellIs" dxfId="74" priority="6" stopIfTrue="1" operator="equal">
      <formula>0.25</formula>
    </cfRule>
    <cfRule type="cellIs" dxfId="73" priority="7" stopIfTrue="1" operator="equal">
      <formula>0.1</formula>
    </cfRule>
    <cfRule type="cellIs" dxfId="72" priority="8" stopIfTrue="1" operator="equal">
      <formula>100000000</formula>
    </cfRule>
    <cfRule type="cellIs" dxfId="71" priority="1" stopIfTrue="1" operator="equal">
      <formula>10</formula>
    </cfRule>
  </conditionalFormatting>
  <conditionalFormatting sqref="T28">
    <cfRule type="cellIs" dxfId="70" priority="47" stopIfTrue="1" operator="equal">
      <formula>0.01</formula>
    </cfRule>
    <cfRule type="cellIs" dxfId="69" priority="48" stopIfTrue="1" operator="equal">
      <formula>0.1</formula>
    </cfRule>
    <cfRule type="cellIs" dxfId="68" priority="53" stopIfTrue="1" operator="equal">
      <formula>10000</formula>
    </cfRule>
    <cfRule type="cellIs" dxfId="67" priority="52" stopIfTrue="1" operator="equal">
      <formula>1000</formula>
    </cfRule>
    <cfRule type="cellIs" dxfId="66" priority="54" stopIfTrue="1" operator="equal">
      <formula>100000</formula>
    </cfRule>
    <cfRule type="cellIs" dxfId="65" priority="55" stopIfTrue="1" operator="equal">
      <formula>1000000</formula>
    </cfRule>
    <cfRule type="cellIs" dxfId="64" priority="49" stopIfTrue="1" operator="equal">
      <formula>1</formula>
    </cfRule>
    <cfRule type="cellIs" dxfId="63" priority="50" stopIfTrue="1" operator="equal">
      <formula>10</formula>
    </cfRule>
    <cfRule type="cellIs" dxfId="62" priority="51" stopIfTrue="1" operator="equal">
      <formula>100</formula>
    </cfRule>
  </conditionalFormatting>
  <conditionalFormatting sqref="U28">
    <cfRule type="cellIs" dxfId="61" priority="43" stopIfTrue="1" operator="equal">
      <formula>0.5</formula>
    </cfRule>
    <cfRule type="cellIs" dxfId="60" priority="41" stopIfTrue="1" operator="equal">
      <formula>1</formula>
    </cfRule>
    <cfRule type="cellIs" dxfId="59" priority="44" stopIfTrue="1" operator="equal">
      <formula>0.25</formula>
    </cfRule>
    <cfRule type="cellIs" dxfId="58" priority="45" stopIfTrue="1" operator="equal">
      <formula>0.1</formula>
    </cfRule>
    <cfRule type="cellIs" dxfId="57" priority="46" stopIfTrue="1" operator="equal">
      <formula>0.05</formula>
    </cfRule>
    <cfRule type="cellIs" dxfId="56" priority="42" stopIfTrue="1" operator="equal">
      <formula>2</formula>
    </cfRule>
  </conditionalFormatting>
  <pageMargins left="0.7" right="0.7" top="0.78740157499999996" bottom="0.78740157499999996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U35"/>
  <sheetViews>
    <sheetView workbookViewId="0">
      <selection activeCell="Q40" sqref="Q40"/>
    </sheetView>
  </sheetViews>
  <sheetFormatPr baseColWidth="10" defaultRowHeight="15" x14ac:dyDescent="0.25"/>
  <cols>
    <col min="1" max="2" width="11.42578125" style="11"/>
    <col min="3" max="3" width="5.140625" style="11" customWidth="1"/>
    <col min="4" max="4" width="3.7109375" style="11" customWidth="1"/>
    <col min="5" max="5" width="7.28515625" style="11" customWidth="1"/>
    <col min="6" max="6" width="3.7109375" style="11" customWidth="1"/>
    <col min="7" max="7" width="7.28515625" style="11" customWidth="1"/>
    <col min="8" max="8" width="3.7109375" style="11" customWidth="1"/>
    <col min="9" max="9" width="7.28515625" style="11" customWidth="1"/>
    <col min="10" max="10" width="13.42578125" style="11" customWidth="1"/>
    <col min="11" max="11" width="3.7109375" style="11" customWidth="1"/>
    <col min="12" max="12" width="13.140625" style="11" customWidth="1"/>
    <col min="13" max="13" width="3.7109375" style="11" customWidth="1"/>
    <col min="14" max="15" width="11.42578125" style="11"/>
    <col min="16" max="16" width="13.5703125" style="11" customWidth="1"/>
    <col min="17" max="17" width="13.28515625" style="11" customWidth="1"/>
    <col min="18" max="18" width="12.5703125" style="11" customWidth="1"/>
    <col min="19" max="19" width="11.42578125" style="11"/>
    <col min="20" max="20" width="13.5703125" style="11" customWidth="1"/>
    <col min="21" max="16384" width="11.42578125" style="11"/>
  </cols>
  <sheetData>
    <row r="2" spans="2:19" ht="18.75" x14ac:dyDescent="0.3">
      <c r="B2" s="31" t="s">
        <v>16</v>
      </c>
    </row>
    <row r="4" spans="2:19" x14ac:dyDescent="0.25">
      <c r="C4" s="12"/>
      <c r="D4" s="12"/>
      <c r="E4" s="12"/>
      <c r="F4" s="12"/>
    </row>
    <row r="5" spans="2:19" x14ac:dyDescent="0.25">
      <c r="B5" s="119" t="s">
        <v>17</v>
      </c>
      <c r="C5" s="120"/>
      <c r="D5" s="114" t="s">
        <v>23</v>
      </c>
      <c r="E5" s="123"/>
      <c r="F5" s="123"/>
      <c r="G5" s="123"/>
      <c r="H5" s="123"/>
      <c r="I5" s="123"/>
      <c r="J5" s="118"/>
      <c r="K5" s="114" t="s">
        <v>1</v>
      </c>
      <c r="L5" s="118"/>
    </row>
    <row r="6" spans="2:19" x14ac:dyDescent="0.25">
      <c r="B6" s="114" t="s">
        <v>18</v>
      </c>
      <c r="C6" s="115"/>
      <c r="D6" s="116" t="s">
        <v>19</v>
      </c>
      <c r="E6" s="118"/>
      <c r="F6" s="116" t="s">
        <v>20</v>
      </c>
      <c r="G6" s="118"/>
      <c r="H6" s="116" t="s">
        <v>36</v>
      </c>
      <c r="I6" s="123"/>
      <c r="J6" s="118"/>
      <c r="K6" s="116" t="s">
        <v>22</v>
      </c>
      <c r="L6" s="118"/>
    </row>
    <row r="7" spans="2:19" x14ac:dyDescent="0.25">
      <c r="B7" s="18" t="s">
        <v>24</v>
      </c>
      <c r="C7" s="13"/>
      <c r="D7" s="27"/>
      <c r="E7" s="27"/>
      <c r="F7" s="27"/>
      <c r="G7" s="27"/>
      <c r="H7" s="36"/>
      <c r="I7" s="124">
        <v>0.01</v>
      </c>
      <c r="J7" s="125"/>
      <c r="K7" s="36"/>
      <c r="L7" s="29">
        <v>10</v>
      </c>
    </row>
    <row r="8" spans="2:19" x14ac:dyDescent="0.25">
      <c r="B8" s="18" t="s">
        <v>25</v>
      </c>
      <c r="C8" s="18"/>
      <c r="D8" s="27"/>
      <c r="E8" s="27"/>
      <c r="F8" s="27"/>
      <c r="G8" s="27"/>
      <c r="H8" s="36"/>
      <c r="I8" s="124">
        <v>0.1</v>
      </c>
      <c r="J8" s="125"/>
      <c r="K8" s="36"/>
      <c r="L8" s="29">
        <v>5</v>
      </c>
      <c r="P8" s="128">
        <f>(P12*10+Q12)*R12</f>
        <v>25</v>
      </c>
      <c r="Q8" s="129"/>
      <c r="R8" s="129"/>
      <c r="S8" s="130"/>
    </row>
    <row r="9" spans="2:19" x14ac:dyDescent="0.25">
      <c r="B9" s="18" t="s">
        <v>26</v>
      </c>
      <c r="C9" s="14"/>
      <c r="D9" s="27"/>
      <c r="E9" s="27"/>
      <c r="F9" s="36" t="s">
        <v>49</v>
      </c>
      <c r="G9" s="32">
        <v>0</v>
      </c>
      <c r="H9" s="36"/>
      <c r="I9" s="124">
        <v>1</v>
      </c>
      <c r="J9" s="125"/>
      <c r="K9" s="27"/>
      <c r="L9" s="28"/>
      <c r="P9" s="131"/>
      <c r="Q9" s="132"/>
      <c r="R9" s="132"/>
      <c r="S9" s="133"/>
    </row>
    <row r="10" spans="2:19" x14ac:dyDescent="0.25">
      <c r="B10" s="18" t="s">
        <v>27</v>
      </c>
      <c r="C10" s="22"/>
      <c r="D10" s="36"/>
      <c r="E10" s="32">
        <v>1</v>
      </c>
      <c r="F10" s="36"/>
      <c r="G10" s="32">
        <v>1</v>
      </c>
      <c r="H10" s="36" t="s">
        <v>49</v>
      </c>
      <c r="I10" s="124">
        <v>10</v>
      </c>
      <c r="J10" s="125"/>
      <c r="K10" s="36" t="s">
        <v>49</v>
      </c>
      <c r="L10" s="29">
        <v>1</v>
      </c>
      <c r="P10" s="134"/>
      <c r="Q10" s="135"/>
      <c r="R10" s="135"/>
      <c r="S10" s="136"/>
    </row>
    <row r="11" spans="2:19" x14ac:dyDescent="0.25">
      <c r="B11" s="18" t="s">
        <v>28</v>
      </c>
      <c r="C11" s="21"/>
      <c r="D11" s="36"/>
      <c r="E11" s="32">
        <v>2</v>
      </c>
      <c r="F11" s="36"/>
      <c r="G11" s="32">
        <v>2</v>
      </c>
      <c r="H11" s="36"/>
      <c r="I11" s="124">
        <v>100</v>
      </c>
      <c r="J11" s="125"/>
      <c r="K11" s="36"/>
      <c r="L11" s="29">
        <v>2</v>
      </c>
      <c r="P11" s="35" t="s">
        <v>50</v>
      </c>
      <c r="Q11" s="35" t="s">
        <v>51</v>
      </c>
      <c r="R11" s="35" t="s">
        <v>52</v>
      </c>
      <c r="S11" s="35" t="s">
        <v>1</v>
      </c>
    </row>
    <row r="12" spans="2:19" x14ac:dyDescent="0.25">
      <c r="B12" s="18" t="s">
        <v>29</v>
      </c>
      <c r="C12" s="19"/>
      <c r="D12" s="36"/>
      <c r="E12" s="32">
        <v>3</v>
      </c>
      <c r="F12" s="36"/>
      <c r="G12" s="32">
        <v>3</v>
      </c>
      <c r="H12" s="36"/>
      <c r="I12" s="124">
        <v>1000</v>
      </c>
      <c r="J12" s="125"/>
      <c r="K12" s="27"/>
      <c r="L12" s="28"/>
      <c r="P12" s="59">
        <v>2</v>
      </c>
      <c r="Q12" s="59">
        <v>5</v>
      </c>
      <c r="R12" s="56">
        <v>1</v>
      </c>
      <c r="S12" s="39">
        <f>VLOOKUP("x",K7:L17,2,TRUE)</f>
        <v>1</v>
      </c>
    </row>
    <row r="13" spans="2:19" x14ac:dyDescent="0.25">
      <c r="B13" s="18" t="s">
        <v>30</v>
      </c>
      <c r="C13" s="16"/>
      <c r="D13" s="36"/>
      <c r="E13" s="32">
        <v>4</v>
      </c>
      <c r="F13" s="36"/>
      <c r="G13" s="32">
        <v>4</v>
      </c>
      <c r="H13" s="36"/>
      <c r="I13" s="124">
        <v>10000</v>
      </c>
      <c r="J13" s="125"/>
      <c r="K13" s="27"/>
      <c r="L13" s="28"/>
      <c r="P13" s="137" t="s">
        <v>53</v>
      </c>
      <c r="Q13" s="37" t="s">
        <v>54</v>
      </c>
      <c r="R13" s="138">
        <f>P8+P8/100*S12</f>
        <v>25.25</v>
      </c>
      <c r="S13" s="138"/>
    </row>
    <row r="14" spans="2:19" x14ac:dyDescent="0.25">
      <c r="B14" s="18" t="s">
        <v>31</v>
      </c>
      <c r="C14" s="20"/>
      <c r="D14" s="36"/>
      <c r="E14" s="32">
        <v>5</v>
      </c>
      <c r="F14" s="36"/>
      <c r="G14" s="32">
        <v>5</v>
      </c>
      <c r="H14" s="36"/>
      <c r="I14" s="124">
        <v>100000</v>
      </c>
      <c r="J14" s="125"/>
      <c r="K14" s="36"/>
      <c r="L14" s="29">
        <v>0.5</v>
      </c>
      <c r="P14" s="137"/>
      <c r="Q14" s="37" t="s">
        <v>55</v>
      </c>
      <c r="R14" s="138">
        <f>P8-P8/100*S12</f>
        <v>24.75</v>
      </c>
      <c r="S14" s="139"/>
    </row>
    <row r="15" spans="2:19" x14ac:dyDescent="0.25">
      <c r="B15" s="18" t="s">
        <v>32</v>
      </c>
      <c r="C15" s="23"/>
      <c r="D15" s="36"/>
      <c r="E15" s="32">
        <v>6</v>
      </c>
      <c r="F15" s="36"/>
      <c r="G15" s="32">
        <v>6</v>
      </c>
      <c r="H15" s="36"/>
      <c r="I15" s="124">
        <v>1000000</v>
      </c>
      <c r="J15" s="125"/>
      <c r="K15" s="36"/>
      <c r="L15" s="29">
        <v>0.25</v>
      </c>
      <c r="Q15" s="27" t="s">
        <v>57</v>
      </c>
      <c r="R15" s="145">
        <f>P8/1000</f>
        <v>2.5000000000000001E-2</v>
      </c>
      <c r="S15" s="145"/>
    </row>
    <row r="16" spans="2:19" x14ac:dyDescent="0.25">
      <c r="B16" s="18" t="s">
        <v>33</v>
      </c>
      <c r="C16" s="24"/>
      <c r="D16" s="36"/>
      <c r="E16" s="32">
        <v>7</v>
      </c>
      <c r="F16" s="36"/>
      <c r="G16" s="32">
        <v>7</v>
      </c>
      <c r="H16" s="36"/>
      <c r="I16" s="124">
        <v>10000000</v>
      </c>
      <c r="J16" s="125"/>
      <c r="K16" s="36"/>
      <c r="L16" s="29">
        <v>0.1</v>
      </c>
      <c r="Q16" s="27" t="s">
        <v>58</v>
      </c>
      <c r="R16" s="141">
        <f>R15/1000</f>
        <v>2.5000000000000001E-5</v>
      </c>
      <c r="S16" s="141"/>
    </row>
    <row r="17" spans="2:21" x14ac:dyDescent="0.25">
      <c r="B17" s="18" t="s">
        <v>34</v>
      </c>
      <c r="C17" s="15"/>
      <c r="D17" s="36"/>
      <c r="E17" s="32">
        <v>8</v>
      </c>
      <c r="F17" s="36"/>
      <c r="G17" s="32">
        <v>8</v>
      </c>
      <c r="H17" s="36"/>
      <c r="I17" s="124">
        <v>100000000</v>
      </c>
      <c r="J17" s="125"/>
      <c r="K17" s="36"/>
      <c r="L17" s="29">
        <v>0.05</v>
      </c>
    </row>
    <row r="18" spans="2:21" x14ac:dyDescent="0.25">
      <c r="B18" s="18" t="s">
        <v>35</v>
      </c>
      <c r="C18" s="17"/>
      <c r="D18" s="36" t="s">
        <v>49</v>
      </c>
      <c r="E18" s="32">
        <v>9</v>
      </c>
      <c r="F18" s="36"/>
      <c r="G18" s="32">
        <v>9</v>
      </c>
      <c r="H18" s="36"/>
      <c r="I18" s="124">
        <v>1000000000</v>
      </c>
      <c r="J18" s="125"/>
      <c r="K18" s="27"/>
      <c r="L18" s="29"/>
    </row>
    <row r="19" spans="2:21" x14ac:dyDescent="0.25">
      <c r="Q19" s="38"/>
    </row>
    <row r="20" spans="2:21" x14ac:dyDescent="0.25">
      <c r="Q20" s="38"/>
    </row>
    <row r="21" spans="2:21" x14ac:dyDescent="0.25">
      <c r="Q21" s="38"/>
    </row>
    <row r="22" spans="2:21" x14ac:dyDescent="0.25">
      <c r="B22" s="121" t="s">
        <v>37</v>
      </c>
      <c r="C22" s="122"/>
      <c r="D22" s="114" t="s">
        <v>23</v>
      </c>
      <c r="E22" s="123"/>
      <c r="F22" s="123"/>
      <c r="G22" s="123"/>
      <c r="H22" s="123"/>
      <c r="I22" s="123"/>
      <c r="J22" s="123"/>
      <c r="K22" s="123"/>
      <c r="L22" s="118"/>
      <c r="M22" s="114" t="s">
        <v>1</v>
      </c>
      <c r="N22" s="118"/>
      <c r="O22" s="25" t="s">
        <v>41</v>
      </c>
    </row>
    <row r="23" spans="2:21" x14ac:dyDescent="0.25">
      <c r="B23" s="114" t="s">
        <v>18</v>
      </c>
      <c r="C23" s="115"/>
      <c r="D23" s="30"/>
      <c r="E23" s="26" t="s">
        <v>19</v>
      </c>
      <c r="F23" s="26"/>
      <c r="G23" s="26" t="s">
        <v>20</v>
      </c>
      <c r="H23" s="26"/>
      <c r="I23" s="26" t="s">
        <v>21</v>
      </c>
      <c r="J23" s="116" t="s">
        <v>38</v>
      </c>
      <c r="K23" s="117"/>
      <c r="L23" s="118"/>
      <c r="M23" s="116" t="s">
        <v>39</v>
      </c>
      <c r="N23" s="118"/>
      <c r="O23" s="26" t="s">
        <v>40</v>
      </c>
    </row>
    <row r="24" spans="2:21" ht="15" customHeight="1" x14ac:dyDescent="0.25">
      <c r="B24" s="18" t="s">
        <v>24</v>
      </c>
      <c r="C24" s="13"/>
      <c r="D24" s="27"/>
      <c r="E24" s="27"/>
      <c r="F24" s="27"/>
      <c r="G24" s="27"/>
      <c r="H24" s="27"/>
      <c r="I24" s="27"/>
      <c r="J24" s="27"/>
      <c r="K24" s="36"/>
      <c r="L24" s="27">
        <v>0.01</v>
      </c>
      <c r="M24" s="27"/>
      <c r="N24" s="28"/>
      <c r="O24" s="27"/>
      <c r="Q24" s="128">
        <f>(Q28*100+R28*10+S28)*T28</f>
        <v>213</v>
      </c>
      <c r="R24" s="129"/>
      <c r="S24" s="129"/>
      <c r="T24" s="129"/>
      <c r="U24" s="130"/>
    </row>
    <row r="25" spans="2:21" ht="15" customHeight="1" x14ac:dyDescent="0.25">
      <c r="B25" s="18" t="s">
        <v>25</v>
      </c>
      <c r="C25" s="18"/>
      <c r="D25" s="27"/>
      <c r="E25" s="27"/>
      <c r="F25" s="27"/>
      <c r="G25" s="27"/>
      <c r="H25" s="27"/>
      <c r="I25" s="27"/>
      <c r="J25" s="27"/>
      <c r="K25" s="36"/>
      <c r="L25" s="27">
        <v>0.1</v>
      </c>
      <c r="M25" s="27"/>
      <c r="N25" s="28"/>
      <c r="O25" s="27"/>
      <c r="Q25" s="131"/>
      <c r="R25" s="132"/>
      <c r="S25" s="132"/>
      <c r="T25" s="132"/>
      <c r="U25" s="133"/>
    </row>
    <row r="26" spans="2:21" ht="15" customHeight="1" x14ac:dyDescent="0.25">
      <c r="B26" s="18" t="s">
        <v>26</v>
      </c>
      <c r="C26" s="14"/>
      <c r="D26" s="27"/>
      <c r="E26" s="32"/>
      <c r="F26" s="16"/>
      <c r="G26" s="32">
        <v>0</v>
      </c>
      <c r="H26" s="16"/>
      <c r="I26" s="32">
        <v>0</v>
      </c>
      <c r="J26" s="27"/>
      <c r="K26" s="36"/>
      <c r="L26" s="27">
        <v>1</v>
      </c>
      <c r="M26" s="27"/>
      <c r="N26" s="28"/>
      <c r="O26" s="27" t="s">
        <v>42</v>
      </c>
      <c r="Q26" s="134"/>
      <c r="R26" s="135"/>
      <c r="S26" s="135"/>
      <c r="T26" s="135"/>
      <c r="U26" s="136"/>
    </row>
    <row r="27" spans="2:21" x14ac:dyDescent="0.25">
      <c r="B27" s="18" t="s">
        <v>27</v>
      </c>
      <c r="C27" s="22"/>
      <c r="D27" s="36"/>
      <c r="E27" s="32">
        <v>1</v>
      </c>
      <c r="F27" s="36"/>
      <c r="G27" s="32">
        <v>1</v>
      </c>
      <c r="H27" s="36" t="s">
        <v>49</v>
      </c>
      <c r="I27" s="32">
        <v>1</v>
      </c>
      <c r="J27" s="27"/>
      <c r="K27" s="36" t="s">
        <v>49</v>
      </c>
      <c r="L27" s="27">
        <v>10</v>
      </c>
      <c r="M27" s="36"/>
      <c r="N27" s="41">
        <v>1</v>
      </c>
      <c r="O27" s="27" t="s">
        <v>43</v>
      </c>
      <c r="Q27" s="35" t="s">
        <v>56</v>
      </c>
      <c r="R27" s="35" t="s">
        <v>50</v>
      </c>
      <c r="S27" s="35" t="s">
        <v>51</v>
      </c>
      <c r="T27" s="35" t="s">
        <v>52</v>
      </c>
      <c r="U27" s="35" t="s">
        <v>1</v>
      </c>
    </row>
    <row r="28" spans="2:21" x14ac:dyDescent="0.25">
      <c r="B28" s="18" t="s">
        <v>28</v>
      </c>
      <c r="C28" s="21"/>
      <c r="D28" s="36"/>
      <c r="E28" s="32">
        <v>2</v>
      </c>
      <c r="F28" s="36" t="s">
        <v>49</v>
      </c>
      <c r="G28" s="32">
        <v>2</v>
      </c>
      <c r="H28" s="36"/>
      <c r="I28" s="32">
        <v>2</v>
      </c>
      <c r="J28" s="27"/>
      <c r="K28" s="36"/>
      <c r="L28" s="27">
        <v>100</v>
      </c>
      <c r="M28" s="36"/>
      <c r="N28" s="41">
        <v>2</v>
      </c>
      <c r="O28" s="27" t="s">
        <v>44</v>
      </c>
      <c r="Q28" s="59">
        <v>2</v>
      </c>
      <c r="R28" s="59">
        <v>1</v>
      </c>
      <c r="S28" s="59">
        <v>3</v>
      </c>
      <c r="T28" s="56">
        <v>1</v>
      </c>
      <c r="U28" s="57">
        <f>VLOOKUP("x",M27:N34,2,TRUE)</f>
        <v>0.5</v>
      </c>
    </row>
    <row r="29" spans="2:21" x14ac:dyDescent="0.25">
      <c r="B29" s="18" t="s">
        <v>29</v>
      </c>
      <c r="C29" s="19"/>
      <c r="D29" s="36"/>
      <c r="E29" s="32">
        <v>3</v>
      </c>
      <c r="F29" s="36"/>
      <c r="G29" s="32">
        <v>3</v>
      </c>
      <c r="H29" s="36"/>
      <c r="I29" s="32">
        <v>3</v>
      </c>
      <c r="J29" s="27"/>
      <c r="K29" s="36"/>
      <c r="L29" s="33">
        <v>1000</v>
      </c>
      <c r="M29" s="33"/>
      <c r="N29" s="28"/>
      <c r="O29" s="27" t="s">
        <v>45</v>
      </c>
      <c r="Q29" s="137" t="s">
        <v>53</v>
      </c>
      <c r="R29" s="37" t="s">
        <v>54</v>
      </c>
      <c r="S29" s="142">
        <f>Q24+Q24/100*U28</f>
        <v>214.065</v>
      </c>
      <c r="T29" s="142"/>
      <c r="U29" s="143"/>
    </row>
    <row r="30" spans="2:21" x14ac:dyDescent="0.25">
      <c r="B30" s="18" t="s">
        <v>30</v>
      </c>
      <c r="C30" s="16"/>
      <c r="D30" s="36" t="s">
        <v>49</v>
      </c>
      <c r="E30" s="32">
        <v>4</v>
      </c>
      <c r="F30" s="36"/>
      <c r="G30" s="32">
        <v>4</v>
      </c>
      <c r="H30" s="36"/>
      <c r="I30" s="32">
        <v>4</v>
      </c>
      <c r="J30" s="27"/>
      <c r="K30" s="36"/>
      <c r="L30" s="33">
        <v>10000</v>
      </c>
      <c r="M30" s="33"/>
      <c r="N30" s="28"/>
      <c r="O30" s="27" t="s">
        <v>46</v>
      </c>
      <c r="Q30" s="137"/>
      <c r="R30" s="37" t="s">
        <v>55</v>
      </c>
      <c r="S30" s="142">
        <f>Q24-Q24/100*U28</f>
        <v>211.935</v>
      </c>
      <c r="T30" s="142"/>
      <c r="U30" s="143"/>
    </row>
    <row r="31" spans="2:21" x14ac:dyDescent="0.25">
      <c r="B31" s="18" t="s">
        <v>31</v>
      </c>
      <c r="C31" s="20"/>
      <c r="D31" s="36"/>
      <c r="E31" s="32">
        <v>5</v>
      </c>
      <c r="F31" s="36"/>
      <c r="G31" s="32">
        <v>5</v>
      </c>
      <c r="H31" s="36"/>
      <c r="I31" s="32">
        <v>5</v>
      </c>
      <c r="J31" s="27"/>
      <c r="K31" s="36"/>
      <c r="L31" s="33">
        <v>100000</v>
      </c>
      <c r="M31" s="58" t="s">
        <v>49</v>
      </c>
      <c r="N31" s="41">
        <v>0.5</v>
      </c>
      <c r="O31" s="27"/>
      <c r="R31" s="27" t="s">
        <v>57</v>
      </c>
      <c r="S31" s="141">
        <f>Q24/1000</f>
        <v>0.21299999999999999</v>
      </c>
      <c r="T31" s="141"/>
      <c r="U31" s="144"/>
    </row>
    <row r="32" spans="2:21" x14ac:dyDescent="0.25">
      <c r="B32" s="18" t="s">
        <v>32</v>
      </c>
      <c r="C32" s="23"/>
      <c r="D32" s="36"/>
      <c r="E32" s="32">
        <v>6</v>
      </c>
      <c r="F32" s="36"/>
      <c r="G32" s="32">
        <v>6</v>
      </c>
      <c r="H32" s="36"/>
      <c r="I32" s="32">
        <v>6</v>
      </c>
      <c r="J32" s="27"/>
      <c r="K32" s="36"/>
      <c r="L32" s="33">
        <v>1000000</v>
      </c>
      <c r="M32" s="58"/>
      <c r="N32" s="41">
        <v>0.25</v>
      </c>
      <c r="O32" s="27" t="s">
        <v>47</v>
      </c>
      <c r="R32" s="27" t="s">
        <v>58</v>
      </c>
      <c r="S32" s="141">
        <f>S31/1000</f>
        <v>2.13E-4</v>
      </c>
      <c r="T32" s="141"/>
      <c r="U32" s="144"/>
    </row>
    <row r="33" spans="2:15" x14ac:dyDescent="0.25">
      <c r="B33" s="18" t="s">
        <v>33</v>
      </c>
      <c r="C33" s="24"/>
      <c r="D33" s="36"/>
      <c r="E33" s="32">
        <v>7</v>
      </c>
      <c r="F33" s="36"/>
      <c r="G33" s="32">
        <v>7</v>
      </c>
      <c r="H33" s="36"/>
      <c r="I33" s="32">
        <v>7</v>
      </c>
      <c r="J33" s="27"/>
      <c r="K33" s="27"/>
      <c r="L33" s="33"/>
      <c r="M33" s="58"/>
      <c r="N33" s="41">
        <v>0.1</v>
      </c>
      <c r="O33" s="27" t="s">
        <v>48</v>
      </c>
    </row>
    <row r="34" spans="2:15" x14ac:dyDescent="0.25">
      <c r="B34" s="18" t="s">
        <v>34</v>
      </c>
      <c r="C34" s="15"/>
      <c r="D34" s="36"/>
      <c r="E34" s="32">
        <v>8</v>
      </c>
      <c r="F34" s="36"/>
      <c r="G34" s="32">
        <v>8</v>
      </c>
      <c r="H34" s="36"/>
      <c r="I34" s="32">
        <v>8</v>
      </c>
      <c r="J34" s="27"/>
      <c r="K34" s="27"/>
      <c r="L34" s="33"/>
      <c r="M34" s="58"/>
      <c r="N34" s="41">
        <v>0.05</v>
      </c>
      <c r="O34" s="27"/>
    </row>
    <row r="35" spans="2:15" x14ac:dyDescent="0.25">
      <c r="B35" s="18" t="s">
        <v>35</v>
      </c>
      <c r="C35" s="17"/>
      <c r="D35" s="36"/>
      <c r="E35" s="32">
        <v>9</v>
      </c>
      <c r="F35" s="36"/>
      <c r="G35" s="32">
        <v>9</v>
      </c>
      <c r="H35" s="36"/>
      <c r="I35" s="32">
        <v>9</v>
      </c>
      <c r="J35" s="27"/>
      <c r="K35" s="27"/>
      <c r="L35" s="33"/>
      <c r="M35" s="33"/>
      <c r="N35" s="29"/>
      <c r="O35" s="27"/>
    </row>
  </sheetData>
  <mergeCells count="38">
    <mergeCell ref="I7:J7"/>
    <mergeCell ref="I8:J8"/>
    <mergeCell ref="B5:C5"/>
    <mergeCell ref="D5:J5"/>
    <mergeCell ref="K5:L5"/>
    <mergeCell ref="B6:C6"/>
    <mergeCell ref="D6:E6"/>
    <mergeCell ref="F6:G6"/>
    <mergeCell ref="H6:J6"/>
    <mergeCell ref="K6:L6"/>
    <mergeCell ref="P8:S10"/>
    <mergeCell ref="I9:J9"/>
    <mergeCell ref="I10:J10"/>
    <mergeCell ref="I18:J18"/>
    <mergeCell ref="I12:J12"/>
    <mergeCell ref="I13:J13"/>
    <mergeCell ref="P13:P14"/>
    <mergeCell ref="R13:S13"/>
    <mergeCell ref="I14:J14"/>
    <mergeCell ref="R14:S14"/>
    <mergeCell ref="I15:J15"/>
    <mergeCell ref="R15:S15"/>
    <mergeCell ref="I16:J16"/>
    <mergeCell ref="R16:S16"/>
    <mergeCell ref="I17:J17"/>
    <mergeCell ref="I11:J11"/>
    <mergeCell ref="S32:U32"/>
    <mergeCell ref="B22:C22"/>
    <mergeCell ref="D22:L22"/>
    <mergeCell ref="M22:N22"/>
    <mergeCell ref="B23:C23"/>
    <mergeCell ref="J23:L23"/>
    <mergeCell ref="M23:N23"/>
    <mergeCell ref="Q24:U26"/>
    <mergeCell ref="Q29:Q30"/>
    <mergeCell ref="S29:U29"/>
    <mergeCell ref="S30:U30"/>
    <mergeCell ref="S31:U31"/>
  </mergeCells>
  <conditionalFormatting sqref="P12:Q12">
    <cfRule type="cellIs" dxfId="55" priority="21" stopIfTrue="1" operator="equal">
      <formula>0</formula>
    </cfRule>
    <cfRule type="cellIs" dxfId="54" priority="30" stopIfTrue="1" operator="equal">
      <formula>9</formula>
    </cfRule>
    <cfRule type="cellIs" dxfId="53" priority="29" stopIfTrue="1" operator="equal">
      <formula>8</formula>
    </cfRule>
    <cfRule type="cellIs" dxfId="52" priority="22" stopIfTrue="1" operator="equal">
      <formula>1</formula>
    </cfRule>
    <cfRule type="cellIs" dxfId="51" priority="23" stopIfTrue="1" operator="equal">
      <formula>2</formula>
    </cfRule>
    <cfRule type="cellIs" dxfId="50" priority="24" stopIfTrue="1" operator="equal">
      <formula>3</formula>
    </cfRule>
    <cfRule type="cellIs" dxfId="49" priority="25" stopIfTrue="1" operator="equal">
      <formula>4</formula>
    </cfRule>
    <cfRule type="cellIs" dxfId="48" priority="28" stopIfTrue="1" operator="equal">
      <formula>7</formula>
    </cfRule>
    <cfRule type="cellIs" dxfId="47" priority="26" stopIfTrue="1" operator="equal">
      <formula>5</formula>
    </cfRule>
    <cfRule type="cellIs" dxfId="46" priority="27" stopIfTrue="1" operator="equal">
      <formula>6</formula>
    </cfRule>
  </conditionalFormatting>
  <conditionalFormatting sqref="Q27">
    <cfRule type="cellIs" dxfId="45" priority="105" stopIfTrue="1" operator="equal">
      <formula>1</formula>
    </cfRule>
  </conditionalFormatting>
  <conditionalFormatting sqref="Q28:S28">
    <cfRule type="cellIs" dxfId="44" priority="58" stopIfTrue="1" operator="equal">
      <formula>2</formula>
    </cfRule>
    <cfRule type="cellIs" dxfId="43" priority="57" stopIfTrue="1" operator="equal">
      <formula>1</formula>
    </cfRule>
    <cfRule type="cellIs" dxfId="42" priority="56" stopIfTrue="1" operator="equal">
      <formula>0</formula>
    </cfRule>
    <cfRule type="cellIs" dxfId="41" priority="60" stopIfTrue="1" operator="equal">
      <formula>4</formula>
    </cfRule>
    <cfRule type="cellIs" dxfId="40" priority="59" stopIfTrue="1" operator="equal">
      <formula>3</formula>
    </cfRule>
    <cfRule type="cellIs" dxfId="39" priority="61" stopIfTrue="1" operator="equal">
      <formula>5</formula>
    </cfRule>
    <cfRule type="cellIs" dxfId="38" priority="62" stopIfTrue="1" operator="equal">
      <formula>6</formula>
    </cfRule>
    <cfRule type="cellIs" dxfId="37" priority="63" stopIfTrue="1" operator="equal">
      <formula>7</formula>
    </cfRule>
    <cfRule type="cellIs" dxfId="36" priority="64" stopIfTrue="1" operator="equal">
      <formula>8</formula>
    </cfRule>
    <cfRule type="cellIs" dxfId="35" priority="65" stopIfTrue="1" operator="equal">
      <formula>9</formula>
    </cfRule>
  </conditionalFormatting>
  <conditionalFormatting sqref="R12">
    <cfRule type="cellIs" dxfId="34" priority="16" stopIfTrue="1" operator="equal">
      <formula>100000</formula>
    </cfRule>
    <cfRule type="cellIs" dxfId="33" priority="17" stopIfTrue="1" operator="equal">
      <formula>1000000</formula>
    </cfRule>
    <cfRule type="cellIs" dxfId="32" priority="18" stopIfTrue="1" operator="equal">
      <formula>10000000</formula>
    </cfRule>
    <cfRule type="cellIs" dxfId="31" priority="19" stopIfTrue="1" operator="equal">
      <formula>100000000</formula>
    </cfRule>
    <cfRule type="cellIs" dxfId="30" priority="13" stopIfTrue="1" operator="equal">
      <formula>100</formula>
    </cfRule>
    <cfRule type="cellIs" dxfId="29" priority="9" stopIfTrue="1" operator="equal">
      <formula>0.01</formula>
    </cfRule>
    <cfRule type="cellIs" dxfId="28" priority="20" stopIfTrue="1" operator="equal">
      <formula>1000000000</formula>
    </cfRule>
    <cfRule type="cellIs" dxfId="27" priority="10" stopIfTrue="1" operator="equal">
      <formula>0.1</formula>
    </cfRule>
    <cfRule type="cellIs" dxfId="26" priority="11" stopIfTrue="1" operator="equal">
      <formula>1</formula>
    </cfRule>
    <cfRule type="cellIs" dxfId="25" priority="12" stopIfTrue="1" operator="equal">
      <formula>10</formula>
    </cfRule>
    <cfRule type="cellIs" dxfId="24" priority="14" stopIfTrue="1" operator="equal">
      <formula>1000</formula>
    </cfRule>
    <cfRule type="cellIs" dxfId="23" priority="15" stopIfTrue="1" operator="equal">
      <formula>10000</formula>
    </cfRule>
  </conditionalFormatting>
  <conditionalFormatting sqref="S12">
    <cfRule type="cellIs" dxfId="22" priority="4" stopIfTrue="1" operator="equal">
      <formula>2</formula>
    </cfRule>
    <cfRule type="cellIs" dxfId="21" priority="3" stopIfTrue="1" operator="equal">
      <formula>1</formula>
    </cfRule>
    <cfRule type="cellIs" dxfId="20" priority="2" stopIfTrue="1" operator="equal">
      <formula>5</formula>
    </cfRule>
    <cfRule type="cellIs" dxfId="19" priority="1" stopIfTrue="1" operator="equal">
      <formula>10</formula>
    </cfRule>
    <cfRule type="cellIs" dxfId="18" priority="7" stopIfTrue="1" operator="equal">
      <formula>0.1</formula>
    </cfRule>
    <cfRule type="cellIs" dxfId="17" priority="8" stopIfTrue="1" operator="equal">
      <formula>100000000</formula>
    </cfRule>
    <cfRule type="cellIs" dxfId="16" priority="6" stopIfTrue="1" operator="equal">
      <formula>0.25</formula>
    </cfRule>
    <cfRule type="cellIs" dxfId="15" priority="5" stopIfTrue="1" operator="equal">
      <formula>0.5</formula>
    </cfRule>
  </conditionalFormatting>
  <conditionalFormatting sqref="T28">
    <cfRule type="cellIs" dxfId="14" priority="54" stopIfTrue="1" operator="equal">
      <formula>100000</formula>
    </cfRule>
    <cfRule type="cellIs" dxfId="13" priority="52" stopIfTrue="1" operator="equal">
      <formula>1000</formula>
    </cfRule>
    <cfRule type="cellIs" dxfId="12" priority="51" stopIfTrue="1" operator="equal">
      <formula>100</formula>
    </cfRule>
    <cfRule type="cellIs" dxfId="11" priority="50" stopIfTrue="1" operator="equal">
      <formula>10</formula>
    </cfRule>
    <cfRule type="cellIs" dxfId="10" priority="48" stopIfTrue="1" operator="equal">
      <formula>0.1</formula>
    </cfRule>
    <cfRule type="cellIs" dxfId="9" priority="47" stopIfTrue="1" operator="equal">
      <formula>0.01</formula>
    </cfRule>
    <cfRule type="cellIs" dxfId="8" priority="55" stopIfTrue="1" operator="equal">
      <formula>1000000</formula>
    </cfRule>
    <cfRule type="cellIs" dxfId="7" priority="53" stopIfTrue="1" operator="equal">
      <formula>10000</formula>
    </cfRule>
    <cfRule type="cellIs" dxfId="6" priority="49" stopIfTrue="1" operator="equal">
      <formula>1</formula>
    </cfRule>
  </conditionalFormatting>
  <conditionalFormatting sqref="U28">
    <cfRule type="cellIs" dxfId="5" priority="45" stopIfTrue="1" operator="equal">
      <formula>0.1</formula>
    </cfRule>
    <cfRule type="cellIs" dxfId="4" priority="46" stopIfTrue="1" operator="equal">
      <formula>0.05</formula>
    </cfRule>
    <cfRule type="cellIs" dxfId="3" priority="41" stopIfTrue="1" operator="equal">
      <formula>1</formula>
    </cfRule>
    <cfRule type="cellIs" dxfId="2" priority="42" stopIfTrue="1" operator="equal">
      <formula>2</formula>
    </cfRule>
    <cfRule type="cellIs" dxfId="1" priority="43" stopIfTrue="1" operator="equal">
      <formula>0.5</formula>
    </cfRule>
    <cfRule type="cellIs" dxfId="0" priority="44" stopIfTrue="1" operator="equal">
      <formula>0.25</formula>
    </cfRule>
  </conditionalFormatting>
  <pageMargins left="0.7" right="0.7" top="0.78740157499999996" bottom="0.78740157499999996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B33"/>
  <sheetViews>
    <sheetView workbookViewId="0">
      <selection activeCell="G6" sqref="G6"/>
    </sheetView>
  </sheetViews>
  <sheetFormatPr baseColWidth="10" defaultRowHeight="15" x14ac:dyDescent="0.25"/>
  <cols>
    <col min="1" max="1" width="5" style="62" customWidth="1"/>
    <col min="2" max="3" width="5.7109375" style="62" customWidth="1"/>
    <col min="4" max="4" width="5.7109375" style="70" customWidth="1"/>
    <col min="5" max="6" width="5.7109375" style="62" customWidth="1"/>
    <col min="7" max="7" width="10" style="62" customWidth="1"/>
    <col min="8" max="8" width="5.7109375" style="62" customWidth="1"/>
    <col min="9" max="11" width="2.7109375" style="62" customWidth="1"/>
    <col min="12" max="13" width="5.7109375" style="62" customWidth="1"/>
    <col min="14" max="14" width="13" style="62" customWidth="1"/>
    <col min="15" max="21" width="5.7109375" style="62" customWidth="1"/>
    <col min="22" max="22" width="13" style="62" bestFit="1" customWidth="1"/>
    <col min="23" max="23" width="11.42578125" style="62"/>
    <col min="24" max="24" width="4.42578125" style="62" customWidth="1"/>
    <col min="25" max="25" width="4.85546875" style="62" customWidth="1"/>
    <col min="26" max="16384" width="11.42578125" style="62"/>
  </cols>
  <sheetData>
    <row r="3" spans="2:28" ht="18.75" x14ac:dyDescent="0.3">
      <c r="B3" s="61" t="s">
        <v>59</v>
      </c>
      <c r="D3" s="62"/>
    </row>
    <row r="5" spans="2:28" x14ac:dyDescent="0.25">
      <c r="D5" s="62"/>
      <c r="G5" s="157">
        <v>9</v>
      </c>
      <c r="H5" s="158"/>
      <c r="X5" s="82"/>
      <c r="Y5" s="83" t="s">
        <v>77</v>
      </c>
      <c r="Z5" s="82"/>
      <c r="AA5" s="82"/>
      <c r="AB5" s="82"/>
    </row>
    <row r="6" spans="2:28" ht="16.5" thickBot="1" x14ac:dyDescent="0.3">
      <c r="D6" s="62"/>
      <c r="F6" s="60" t="s">
        <v>69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X6" s="82"/>
      <c r="Y6" s="82"/>
      <c r="Z6" s="82"/>
      <c r="AA6" s="82"/>
      <c r="AB6" s="82"/>
    </row>
    <row r="7" spans="2:28" ht="15.75" thickBot="1" x14ac:dyDescent="0.3">
      <c r="D7" s="62"/>
      <c r="J7" s="64"/>
      <c r="X7" s="146" t="s">
        <v>75</v>
      </c>
      <c r="Y7" s="84" t="s">
        <v>68</v>
      </c>
      <c r="Z7" s="82"/>
      <c r="AA7" s="82" t="s">
        <v>76</v>
      </c>
      <c r="AB7" s="82"/>
    </row>
    <row r="8" spans="2:28" x14ac:dyDescent="0.25">
      <c r="D8" s="62"/>
      <c r="I8" s="85"/>
      <c r="J8" s="86"/>
      <c r="X8" s="146"/>
      <c r="Y8" s="81" t="s">
        <v>72</v>
      </c>
      <c r="Z8" s="82"/>
      <c r="AA8" s="82" t="s">
        <v>78</v>
      </c>
      <c r="AB8" s="82"/>
    </row>
    <row r="9" spans="2:28" x14ac:dyDescent="0.25">
      <c r="D9" s="62"/>
      <c r="G9" s="149">
        <v>100</v>
      </c>
      <c r="H9" s="150"/>
      <c r="I9" s="87"/>
      <c r="J9" s="88"/>
      <c r="N9" s="98">
        <f>G9*$G$32</f>
        <v>0.32490974729241878</v>
      </c>
      <c r="X9" s="82"/>
      <c r="Y9" s="82"/>
      <c r="Z9" s="82"/>
      <c r="AA9" s="82" t="s">
        <v>85</v>
      </c>
      <c r="AB9" s="82"/>
    </row>
    <row r="10" spans="2:28" ht="15.75" thickBot="1" x14ac:dyDescent="0.3">
      <c r="D10" s="62"/>
      <c r="I10" s="87"/>
      <c r="J10" s="88"/>
      <c r="N10" s="96">
        <f>G5/G9</f>
        <v>0.09</v>
      </c>
      <c r="X10" s="146" t="s">
        <v>74</v>
      </c>
      <c r="Y10" s="84" t="s">
        <v>68</v>
      </c>
      <c r="Z10" s="82"/>
      <c r="AA10" s="82" t="s">
        <v>84</v>
      </c>
      <c r="AB10" s="82"/>
    </row>
    <row r="11" spans="2:28" ht="15.75" thickBot="1" x14ac:dyDescent="0.3">
      <c r="D11" s="62"/>
      <c r="I11" s="89"/>
      <c r="J11" s="90"/>
      <c r="N11" s="97">
        <f>G5*N10</f>
        <v>0.80999999999999994</v>
      </c>
      <c r="X11" s="146"/>
      <c r="Y11" s="81" t="s">
        <v>71</v>
      </c>
      <c r="Z11" s="82"/>
      <c r="AA11" s="82"/>
      <c r="AB11" s="82"/>
    </row>
    <row r="12" spans="2:28" x14ac:dyDescent="0.25">
      <c r="D12" s="62"/>
      <c r="J12" s="65"/>
      <c r="K12" s="66"/>
      <c r="L12" s="66"/>
      <c r="P12" s="160">
        <f>(G15+G9)*G32</f>
        <v>3.5740072202166067</v>
      </c>
      <c r="Q12" s="161"/>
      <c r="X12" s="147" t="s">
        <v>73</v>
      </c>
      <c r="Y12" s="147"/>
      <c r="Z12" s="82"/>
      <c r="AA12" s="82"/>
      <c r="AB12" s="82"/>
    </row>
    <row r="13" spans="2:28" ht="15.75" thickBot="1" x14ac:dyDescent="0.3">
      <c r="D13" s="62"/>
      <c r="J13" s="67"/>
      <c r="P13" s="168">
        <f>G5/(G15+G9)</f>
        <v>8.1818181818181825E-3</v>
      </c>
      <c r="Q13" s="169"/>
      <c r="X13" s="147" t="s">
        <v>83</v>
      </c>
      <c r="Y13" s="147"/>
      <c r="Z13" s="82"/>
      <c r="AA13" s="82"/>
      <c r="AB13" s="82"/>
    </row>
    <row r="14" spans="2:28" x14ac:dyDescent="0.25">
      <c r="D14" s="62"/>
      <c r="I14" s="85"/>
      <c r="J14" s="86"/>
      <c r="P14" s="170">
        <f>G5*P13</f>
        <v>7.3636363636363639E-2</v>
      </c>
      <c r="Q14" s="171"/>
    </row>
    <row r="15" spans="2:28" x14ac:dyDescent="0.25">
      <c r="D15" s="62"/>
      <c r="G15" s="151">
        <v>1000</v>
      </c>
      <c r="H15" s="152"/>
      <c r="I15" s="87"/>
      <c r="J15" s="88"/>
      <c r="N15" s="99">
        <f>G15*$G$32</f>
        <v>3.2490974729241877</v>
      </c>
    </row>
    <row r="16" spans="2:28" x14ac:dyDescent="0.25">
      <c r="D16" s="62"/>
      <c r="I16" s="87"/>
      <c r="J16" s="88"/>
    </row>
    <row r="17" spans="2:22" ht="15.75" thickBot="1" x14ac:dyDescent="0.3">
      <c r="D17" s="62"/>
      <c r="I17" s="89"/>
      <c r="J17" s="90"/>
      <c r="S17" s="162">
        <f>(G9+G15+G21)*G32</f>
        <v>5.1010830324909753</v>
      </c>
      <c r="T17" s="163"/>
    </row>
    <row r="18" spans="2:22" x14ac:dyDescent="0.25">
      <c r="D18" s="62"/>
      <c r="J18" s="65"/>
      <c r="K18" s="66"/>
      <c r="L18" s="66"/>
      <c r="O18" s="66"/>
      <c r="P18" s="66"/>
      <c r="S18" s="172">
        <f>G5/(G9+G15+G21)</f>
        <v>5.7324840764331206E-3</v>
      </c>
      <c r="T18" s="173"/>
    </row>
    <row r="19" spans="2:22" ht="15.75" thickBot="1" x14ac:dyDescent="0.3">
      <c r="B19" s="164">
        <f>G9+G15+G21+G27</f>
        <v>2770</v>
      </c>
      <c r="C19" s="165"/>
      <c r="D19" s="165"/>
      <c r="E19" s="68"/>
      <c r="J19" s="67"/>
      <c r="S19" s="174">
        <f>G5*S18</f>
        <v>5.1592356687898085E-2</v>
      </c>
      <c r="T19" s="175"/>
      <c r="V19" s="95">
        <f>G32*(G9+G15+G21+G27)</f>
        <v>9</v>
      </c>
    </row>
    <row r="20" spans="2:22" x14ac:dyDescent="0.25">
      <c r="D20" s="62"/>
      <c r="I20" s="85"/>
      <c r="J20" s="86"/>
      <c r="V20" s="102">
        <f>G5/(G9+G15+G21+G27)</f>
        <v>3.2490974729241879E-3</v>
      </c>
    </row>
    <row r="21" spans="2:22" x14ac:dyDescent="0.25">
      <c r="D21" s="62"/>
      <c r="G21" s="153">
        <v>470</v>
      </c>
      <c r="H21" s="154"/>
      <c r="I21" s="87"/>
      <c r="J21" s="88"/>
      <c r="N21" s="100">
        <f>G21*$G$32</f>
        <v>1.5270758122743684</v>
      </c>
      <c r="V21" s="103">
        <f>G5*V20</f>
        <v>2.9241877256317692E-2</v>
      </c>
    </row>
    <row r="22" spans="2:22" x14ac:dyDescent="0.25">
      <c r="D22" s="62"/>
      <c r="I22" s="87"/>
      <c r="J22" s="88"/>
    </row>
    <row r="23" spans="2:22" ht="15.75" thickBot="1" x14ac:dyDescent="0.3">
      <c r="D23" s="62"/>
      <c r="I23" s="89"/>
      <c r="J23" s="90"/>
    </row>
    <row r="24" spans="2:22" x14ac:dyDescent="0.25">
      <c r="D24" s="62"/>
      <c r="J24" s="65"/>
      <c r="K24" s="66"/>
      <c r="L24" s="66"/>
      <c r="O24" s="66"/>
      <c r="P24" s="66"/>
      <c r="Q24" s="66"/>
      <c r="R24" s="66"/>
      <c r="S24" s="66"/>
    </row>
    <row r="25" spans="2:22" ht="15.75" thickBot="1" x14ac:dyDescent="0.3">
      <c r="D25" s="62"/>
      <c r="J25" s="67"/>
    </row>
    <row r="26" spans="2:22" x14ac:dyDescent="0.25">
      <c r="D26" s="62"/>
      <c r="I26" s="85"/>
      <c r="J26" s="86"/>
    </row>
    <row r="27" spans="2:22" x14ac:dyDescent="0.25">
      <c r="D27" s="62"/>
      <c r="G27" s="155">
        <v>1200</v>
      </c>
      <c r="H27" s="156"/>
      <c r="I27" s="87"/>
      <c r="J27" s="88"/>
      <c r="N27" s="101">
        <f>G27*$G$32</f>
        <v>3.8989169675090256</v>
      </c>
    </row>
    <row r="28" spans="2:22" x14ac:dyDescent="0.25">
      <c r="D28" s="62"/>
      <c r="I28" s="87"/>
      <c r="J28" s="88"/>
    </row>
    <row r="29" spans="2:22" ht="15.75" thickBot="1" x14ac:dyDescent="0.3">
      <c r="D29" s="62"/>
      <c r="I29" s="89"/>
      <c r="J29" s="90"/>
    </row>
    <row r="30" spans="2:22" ht="15.75" thickBot="1" x14ac:dyDescent="0.3">
      <c r="D30" s="62"/>
      <c r="G30" s="63"/>
      <c r="H30" s="63"/>
      <c r="I30" s="63"/>
      <c r="J30" s="69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</row>
    <row r="31" spans="2:22" ht="15.75" x14ac:dyDescent="0.25">
      <c r="D31" s="62"/>
      <c r="F31" s="60" t="s">
        <v>70</v>
      </c>
    </row>
    <row r="32" spans="2:22" x14ac:dyDescent="0.25">
      <c r="G32" s="166">
        <f>G5/B19</f>
        <v>3.2490974729241879E-3</v>
      </c>
      <c r="H32" s="166"/>
      <c r="I32" s="167"/>
      <c r="J32" s="167"/>
      <c r="K32" s="167"/>
      <c r="N32" s="148">
        <f>G5*G32</f>
        <v>2.9241877256317692E-2</v>
      </c>
      <c r="O32" s="148"/>
      <c r="P32" s="148"/>
      <c r="Q32" s="141"/>
      <c r="R32" s="141"/>
    </row>
    <row r="33" spans="7:11" x14ac:dyDescent="0.25">
      <c r="G33" s="159">
        <f>G32*1000</f>
        <v>3.2490974729241877</v>
      </c>
      <c r="H33" s="159"/>
      <c r="I33" s="159"/>
      <c r="J33" s="159"/>
      <c r="K33" s="159"/>
    </row>
  </sheetData>
  <mergeCells count="19">
    <mergeCell ref="G5:H5"/>
    <mergeCell ref="G33:K33"/>
    <mergeCell ref="P12:Q12"/>
    <mergeCell ref="S17:T17"/>
    <mergeCell ref="B19:D19"/>
    <mergeCell ref="G32:K32"/>
    <mergeCell ref="P13:Q13"/>
    <mergeCell ref="P14:Q14"/>
    <mergeCell ref="S18:T18"/>
    <mergeCell ref="S19:T19"/>
    <mergeCell ref="X7:X8"/>
    <mergeCell ref="X10:X11"/>
    <mergeCell ref="X13:Y13"/>
    <mergeCell ref="N32:R32"/>
    <mergeCell ref="G9:H9"/>
    <mergeCell ref="G15:H15"/>
    <mergeCell ref="G21:H21"/>
    <mergeCell ref="G27:H27"/>
    <mergeCell ref="X12:Y12"/>
  </mergeCells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4:AQ40"/>
  <sheetViews>
    <sheetView topLeftCell="A4" workbookViewId="0">
      <selection activeCell="C29" sqref="C29"/>
    </sheetView>
  </sheetViews>
  <sheetFormatPr baseColWidth="10" defaultRowHeight="15" x14ac:dyDescent="0.25"/>
  <cols>
    <col min="1" max="2" width="11.42578125" style="62"/>
    <col min="3" max="3" width="13.42578125" style="62" bestFit="1" customWidth="1"/>
    <col min="4" max="4" width="18.140625" style="62" bestFit="1" customWidth="1"/>
    <col min="5" max="38" width="2.7109375" style="62" customWidth="1"/>
    <col min="39" max="39" width="4.85546875" style="62" customWidth="1"/>
    <col min="40" max="40" width="6.42578125" style="62" customWidth="1"/>
    <col min="41" max="41" width="5.85546875" style="62" customWidth="1"/>
    <col min="42" max="16384" width="11.42578125" style="62"/>
  </cols>
  <sheetData>
    <row r="4" spans="2:43" x14ac:dyDescent="0.25">
      <c r="T4" s="146" t="s">
        <v>79</v>
      </c>
      <c r="U4" s="146"/>
      <c r="V4" s="195">
        <v>1</v>
      </c>
      <c r="W4" s="195"/>
      <c r="X4" s="195"/>
      <c r="Y4" s="195"/>
      <c r="Z4" s="195"/>
      <c r="AA4" s="196"/>
      <c r="AB4" s="196"/>
      <c r="AM4" s="82"/>
      <c r="AN4" s="83" t="s">
        <v>77</v>
      </c>
      <c r="AO4" s="82"/>
      <c r="AP4" s="82"/>
      <c r="AQ4" s="82"/>
    </row>
    <row r="5" spans="2:43" x14ac:dyDescent="0.25">
      <c r="T5" s="146"/>
      <c r="U5" s="146"/>
      <c r="V5" s="78">
        <v>1</v>
      </c>
      <c r="W5" s="146" t="s">
        <v>69</v>
      </c>
      <c r="X5" s="79">
        <v>1</v>
      </c>
      <c r="Y5" s="146" t="s">
        <v>69</v>
      </c>
      <c r="Z5" s="78">
        <v>1</v>
      </c>
      <c r="AA5" s="146" t="s">
        <v>69</v>
      </c>
      <c r="AB5" s="78">
        <v>1</v>
      </c>
      <c r="AM5" s="82"/>
      <c r="AN5" s="82"/>
      <c r="AO5" s="82"/>
      <c r="AP5" s="82"/>
      <c r="AQ5" s="82"/>
    </row>
    <row r="6" spans="2:43" ht="15.75" thickBot="1" x14ac:dyDescent="0.3">
      <c r="T6" s="197"/>
      <c r="U6" s="197"/>
      <c r="V6" s="80" t="s">
        <v>60</v>
      </c>
      <c r="W6" s="146"/>
      <c r="X6" s="81" t="s">
        <v>61</v>
      </c>
      <c r="Y6" s="146"/>
      <c r="Z6" s="80" t="s">
        <v>62</v>
      </c>
      <c r="AA6" s="146"/>
      <c r="AB6" s="80" t="s">
        <v>63</v>
      </c>
      <c r="AM6" s="146" t="s">
        <v>75</v>
      </c>
      <c r="AN6" s="84" t="s">
        <v>68</v>
      </c>
      <c r="AO6" s="82"/>
      <c r="AP6" s="82" t="s">
        <v>76</v>
      </c>
      <c r="AQ6" s="82"/>
    </row>
    <row r="7" spans="2:43" x14ac:dyDescent="0.25">
      <c r="AM7" s="146"/>
      <c r="AN7" s="81" t="s">
        <v>72</v>
      </c>
      <c r="AO7" s="82"/>
      <c r="AP7" s="82" t="s">
        <v>78</v>
      </c>
      <c r="AQ7" s="82"/>
    </row>
    <row r="8" spans="2:43" x14ac:dyDescent="0.25">
      <c r="AM8" s="82"/>
      <c r="AN8" s="82"/>
      <c r="AO8" s="82"/>
      <c r="AP8" s="82" t="s">
        <v>85</v>
      </c>
      <c r="AQ8" s="82"/>
    </row>
    <row r="9" spans="2:43" ht="19.5" thickBot="1" x14ac:dyDescent="0.35">
      <c r="B9" s="61" t="s">
        <v>81</v>
      </c>
      <c r="AM9" s="146" t="s">
        <v>74</v>
      </c>
      <c r="AN9" s="84" t="s">
        <v>68</v>
      </c>
      <c r="AO9" s="82"/>
      <c r="AP9" s="82" t="s">
        <v>84</v>
      </c>
      <c r="AQ9" s="82"/>
    </row>
    <row r="10" spans="2:43" x14ac:dyDescent="0.25">
      <c r="AM10" s="146"/>
      <c r="AN10" s="81" t="s">
        <v>71</v>
      </c>
      <c r="AO10" s="82"/>
      <c r="AP10" s="82"/>
      <c r="AQ10" s="82"/>
    </row>
    <row r="11" spans="2:43" x14ac:dyDescent="0.25">
      <c r="I11" s="198">
        <f>E34+M34+U34+AC34</f>
        <v>0.12564893617021275</v>
      </c>
      <c r="J11" s="199"/>
      <c r="K11" s="199"/>
      <c r="L11" s="199"/>
      <c r="M11" s="199"/>
      <c r="N11" s="200"/>
      <c r="AM11" s="147" t="s">
        <v>73</v>
      </c>
      <c r="AN11" s="147"/>
      <c r="AO11" s="82"/>
      <c r="AP11" s="82"/>
      <c r="AQ11" s="82"/>
    </row>
    <row r="12" spans="2:43" x14ac:dyDescent="0.25">
      <c r="D12" s="71">
        <v>9</v>
      </c>
      <c r="E12" s="94" t="s">
        <v>69</v>
      </c>
      <c r="F12" s="66"/>
      <c r="G12" s="66"/>
      <c r="H12" s="66"/>
      <c r="I12" s="201">
        <f>I11*1000</f>
        <v>125.64893617021275</v>
      </c>
      <c r="J12" s="201"/>
      <c r="K12" s="201"/>
      <c r="L12" s="201"/>
      <c r="M12" s="201"/>
      <c r="N12" s="201"/>
      <c r="O12" s="66"/>
      <c r="P12" s="66"/>
      <c r="Q12" s="66"/>
      <c r="R12" s="66"/>
      <c r="S12" s="66"/>
      <c r="AM12" s="147" t="s">
        <v>83</v>
      </c>
      <c r="AN12" s="147"/>
      <c r="AO12" s="82"/>
      <c r="AP12" s="82"/>
      <c r="AQ12" s="82"/>
    </row>
    <row r="13" spans="2:43" x14ac:dyDescent="0.25">
      <c r="T13" s="67"/>
    </row>
    <row r="14" spans="2:43" x14ac:dyDescent="0.25"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5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</row>
    <row r="15" spans="2:43" ht="15.75" thickBot="1" x14ac:dyDescent="0.3">
      <c r="H15" s="73"/>
      <c r="P15" s="74"/>
      <c r="X15" s="74"/>
      <c r="AF15" s="69"/>
    </row>
    <row r="16" spans="2:43" x14ac:dyDescent="0.25">
      <c r="F16" s="85"/>
      <c r="G16" s="91"/>
      <c r="H16" s="91"/>
      <c r="I16" s="86"/>
      <c r="L16" s="182">
        <f>F19*E34</f>
        <v>9</v>
      </c>
      <c r="N16" s="85"/>
      <c r="O16" s="91"/>
      <c r="P16" s="91"/>
      <c r="Q16" s="86"/>
      <c r="T16" s="182">
        <f>M34*N19</f>
        <v>9</v>
      </c>
      <c r="V16" s="85"/>
      <c r="W16" s="91"/>
      <c r="X16" s="91"/>
      <c r="Y16" s="86"/>
      <c r="AB16" s="182">
        <f>U34*V19</f>
        <v>9</v>
      </c>
      <c r="AD16" s="85"/>
      <c r="AE16" s="91"/>
      <c r="AF16" s="91"/>
      <c r="AG16" s="86"/>
      <c r="AJ16" s="182">
        <f>IF(AD19&gt;0,AC34*AD19,"Kein Wert")</f>
        <v>9</v>
      </c>
    </row>
    <row r="17" spans="2:36" x14ac:dyDescent="0.25">
      <c r="F17" s="87"/>
      <c r="G17" s="194" t="s">
        <v>60</v>
      </c>
      <c r="H17" s="194"/>
      <c r="I17" s="88"/>
      <c r="L17" s="183"/>
      <c r="N17" s="87"/>
      <c r="O17" s="194" t="s">
        <v>61</v>
      </c>
      <c r="P17" s="194"/>
      <c r="Q17" s="88"/>
      <c r="T17" s="183"/>
      <c r="V17" s="87"/>
      <c r="W17" s="194" t="s">
        <v>62</v>
      </c>
      <c r="X17" s="194"/>
      <c r="Y17" s="88"/>
      <c r="AB17" s="183"/>
      <c r="AD17" s="87"/>
      <c r="AE17" s="194" t="s">
        <v>63</v>
      </c>
      <c r="AF17" s="194"/>
      <c r="AG17" s="88"/>
      <c r="AJ17" s="183"/>
    </row>
    <row r="18" spans="2:36" x14ac:dyDescent="0.25">
      <c r="F18" s="87"/>
      <c r="G18" s="92"/>
      <c r="H18" s="92"/>
      <c r="I18" s="88"/>
      <c r="L18" s="183"/>
      <c r="N18" s="87"/>
      <c r="O18" s="92"/>
      <c r="P18" s="92"/>
      <c r="Q18" s="88"/>
      <c r="T18" s="183"/>
      <c r="V18" s="87"/>
      <c r="W18" s="92"/>
      <c r="X18" s="92"/>
      <c r="Y18" s="88"/>
      <c r="AB18" s="183"/>
      <c r="AD18" s="87"/>
      <c r="AE18" s="92"/>
      <c r="AF18" s="92"/>
      <c r="AG18" s="88"/>
      <c r="AJ18" s="183"/>
    </row>
    <row r="19" spans="2:36" ht="17.25" x14ac:dyDescent="0.25">
      <c r="F19" s="185">
        <v>100</v>
      </c>
      <c r="G19" s="186"/>
      <c r="H19" s="186"/>
      <c r="I19" s="187"/>
      <c r="J19" s="75" t="s">
        <v>64</v>
      </c>
      <c r="L19" s="183"/>
      <c r="N19" s="185">
        <v>1000</v>
      </c>
      <c r="O19" s="186"/>
      <c r="P19" s="186"/>
      <c r="Q19" s="187"/>
      <c r="R19" s="75" t="s">
        <v>65</v>
      </c>
      <c r="T19" s="183"/>
      <c r="V19" s="188">
        <v>470</v>
      </c>
      <c r="W19" s="189"/>
      <c r="X19" s="189"/>
      <c r="Y19" s="190"/>
      <c r="Z19" s="75" t="s">
        <v>66</v>
      </c>
      <c r="AB19" s="183"/>
      <c r="AD19" s="185">
        <v>1200</v>
      </c>
      <c r="AE19" s="186"/>
      <c r="AF19" s="186"/>
      <c r="AG19" s="187"/>
      <c r="AH19" s="75" t="s">
        <v>67</v>
      </c>
      <c r="AJ19" s="183"/>
    </row>
    <row r="20" spans="2:36" x14ac:dyDescent="0.25">
      <c r="F20" s="87"/>
      <c r="G20" s="92"/>
      <c r="H20" s="92"/>
      <c r="I20" s="88"/>
      <c r="L20" s="183"/>
      <c r="N20" s="87"/>
      <c r="O20" s="92"/>
      <c r="P20" s="92"/>
      <c r="Q20" s="88"/>
      <c r="T20" s="183"/>
      <c r="V20" s="87"/>
      <c r="W20" s="92"/>
      <c r="X20" s="92"/>
      <c r="Y20" s="88"/>
      <c r="AB20" s="183"/>
      <c r="AD20" s="87"/>
      <c r="AE20" s="92"/>
      <c r="AF20" s="92"/>
      <c r="AG20" s="88"/>
      <c r="AJ20" s="183"/>
    </row>
    <row r="21" spans="2:36" ht="15.75" thickBot="1" x14ac:dyDescent="0.3">
      <c r="F21" s="89"/>
      <c r="G21" s="93"/>
      <c r="H21" s="93"/>
      <c r="I21" s="90"/>
      <c r="L21" s="184"/>
      <c r="N21" s="89"/>
      <c r="O21" s="93"/>
      <c r="P21" s="93"/>
      <c r="Q21" s="90"/>
      <c r="T21" s="184"/>
      <c r="V21" s="89"/>
      <c r="W21" s="93"/>
      <c r="X21" s="93"/>
      <c r="Y21" s="90"/>
      <c r="AB21" s="184"/>
      <c r="AD21" s="89"/>
      <c r="AE21" s="93"/>
      <c r="AF21" s="93"/>
      <c r="AG21" s="90"/>
      <c r="AJ21" s="184"/>
    </row>
    <row r="22" spans="2:36" x14ac:dyDescent="0.25">
      <c r="H22" s="64"/>
      <c r="P22" s="64"/>
      <c r="X22" s="64"/>
      <c r="AF22" s="64"/>
    </row>
    <row r="23" spans="2:36" x14ac:dyDescent="0.25">
      <c r="H23" s="67"/>
      <c r="P23" s="67"/>
      <c r="X23" s="67"/>
      <c r="AF23" s="67"/>
    </row>
    <row r="24" spans="2:36" x14ac:dyDescent="0.25">
      <c r="D24" s="72" t="s">
        <v>80</v>
      </c>
      <c r="H24" s="67"/>
      <c r="I24" s="191">
        <f>(F19*N19)/(F19+N19)</f>
        <v>90.909090909090907</v>
      </c>
      <c r="J24" s="192"/>
      <c r="K24" s="192"/>
      <c r="L24" s="192"/>
      <c r="M24" s="192"/>
      <c r="N24" s="193"/>
      <c r="P24" s="67"/>
      <c r="Q24" s="191">
        <f>(N19*V19)/(N19+V19)</f>
        <v>319.72789115646259</v>
      </c>
      <c r="R24" s="192"/>
      <c r="S24" s="192"/>
      <c r="T24" s="192"/>
      <c r="U24" s="192"/>
      <c r="V24" s="193"/>
      <c r="X24" s="67"/>
      <c r="Y24" s="191">
        <f>(V19*AD19)/(V19+AD19)</f>
        <v>337.72455089820357</v>
      </c>
      <c r="Z24" s="192"/>
      <c r="AA24" s="192"/>
      <c r="AB24" s="192"/>
      <c r="AC24" s="192"/>
      <c r="AD24" s="193"/>
      <c r="AF24" s="67"/>
    </row>
    <row r="25" spans="2:36" x14ac:dyDescent="0.25">
      <c r="C25" s="70"/>
      <c r="H25" s="67"/>
      <c r="P25" s="67"/>
      <c r="X25" s="67"/>
      <c r="AF25" s="67"/>
    </row>
    <row r="26" spans="2:36" x14ac:dyDescent="0.25">
      <c r="B26" s="104"/>
      <c r="D26" s="70"/>
      <c r="H26" s="67"/>
      <c r="X26" s="67"/>
      <c r="AF26" s="67"/>
    </row>
    <row r="27" spans="2:36" x14ac:dyDescent="0.25">
      <c r="H27" s="67"/>
      <c r="M27" s="191">
        <f>1/((1/F19)+(1/N19)+(1/V19))</f>
        <v>76.175040518638582</v>
      </c>
      <c r="N27" s="192"/>
      <c r="O27" s="192"/>
      <c r="P27" s="192"/>
      <c r="Q27" s="192"/>
      <c r="R27" s="192"/>
      <c r="S27" s="203"/>
      <c r="X27" s="67"/>
      <c r="AF27" s="67"/>
    </row>
    <row r="28" spans="2:36" x14ac:dyDescent="0.25">
      <c r="D28" s="70"/>
      <c r="H28" s="67"/>
      <c r="X28" s="67"/>
      <c r="AF28" s="67"/>
    </row>
    <row r="29" spans="2:36" x14ac:dyDescent="0.25">
      <c r="H29" s="67"/>
      <c r="AF29" s="67"/>
    </row>
    <row r="30" spans="2:36" x14ac:dyDescent="0.25">
      <c r="H30" s="67"/>
      <c r="O30" s="204">
        <f>IF(AD19&gt;0,1/((1/F19)+(1/N19)+(1/V19)+(1/AD19)),"Kein Wert")</f>
        <v>71.628143256286521</v>
      </c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AF30" s="67"/>
    </row>
    <row r="31" spans="2:36" x14ac:dyDescent="0.25">
      <c r="H31" s="67"/>
      <c r="AF31" s="67"/>
    </row>
    <row r="32" spans="2:36" x14ac:dyDescent="0.25">
      <c r="H32" s="67"/>
      <c r="P32" s="67"/>
      <c r="X32" s="67"/>
      <c r="AF32" s="67"/>
    </row>
    <row r="33" spans="4:34" x14ac:dyDescent="0.25">
      <c r="H33" s="67"/>
      <c r="P33" s="67"/>
      <c r="X33" s="67"/>
      <c r="AF33" s="67"/>
    </row>
    <row r="34" spans="4:34" x14ac:dyDescent="0.25">
      <c r="E34" s="198">
        <f>D12/F19</f>
        <v>0.09</v>
      </c>
      <c r="F34" s="199"/>
      <c r="G34" s="199"/>
      <c r="H34" s="199"/>
      <c r="I34" s="199"/>
      <c r="J34" s="200"/>
      <c r="M34" s="198">
        <f>D12/N19</f>
        <v>8.9999999999999993E-3</v>
      </c>
      <c r="N34" s="199"/>
      <c r="O34" s="199"/>
      <c r="P34" s="199"/>
      <c r="Q34" s="199"/>
      <c r="R34" s="200"/>
      <c r="U34" s="198">
        <f>D12/V19</f>
        <v>1.9148936170212766E-2</v>
      </c>
      <c r="V34" s="199"/>
      <c r="W34" s="199"/>
      <c r="X34" s="199"/>
      <c r="Y34" s="199"/>
      <c r="Z34" s="200"/>
      <c r="AC34" s="198">
        <f>IF(AD19&gt;0,D12/AD19,)</f>
        <v>7.4999999999999997E-3</v>
      </c>
      <c r="AD34" s="199"/>
      <c r="AE34" s="199"/>
      <c r="AF34" s="199"/>
      <c r="AG34" s="199"/>
      <c r="AH34" s="200"/>
    </row>
    <row r="35" spans="4:34" x14ac:dyDescent="0.25">
      <c r="E35" s="202">
        <f>E34*1000</f>
        <v>90</v>
      </c>
      <c r="F35" s="202"/>
      <c r="G35" s="202"/>
      <c r="H35" s="202"/>
      <c r="I35" s="202"/>
      <c r="J35" s="202"/>
      <c r="M35" s="201">
        <f>M34*1000</f>
        <v>9</v>
      </c>
      <c r="N35" s="201"/>
      <c r="O35" s="201"/>
      <c r="P35" s="201"/>
      <c r="Q35" s="201"/>
      <c r="R35" s="201"/>
      <c r="U35" s="201">
        <f>U34*1000</f>
        <v>19.148936170212767</v>
      </c>
      <c r="V35" s="201"/>
      <c r="W35" s="201"/>
      <c r="X35" s="201"/>
      <c r="Y35" s="201"/>
      <c r="Z35" s="201"/>
      <c r="AC35" s="201">
        <f>IF(AD19&gt;0,AC34*1000,"Kein Wert")</f>
        <v>7.5</v>
      </c>
      <c r="AD35" s="201"/>
      <c r="AE35" s="201"/>
      <c r="AF35" s="201"/>
      <c r="AG35" s="201"/>
      <c r="AH35" s="201"/>
    </row>
    <row r="36" spans="4:34" x14ac:dyDescent="0.25">
      <c r="E36" s="176" t="s">
        <v>82</v>
      </c>
      <c r="F36" s="177"/>
      <c r="G36" s="177"/>
      <c r="H36" s="177"/>
      <c r="I36" s="177"/>
      <c r="J36" s="178"/>
      <c r="M36" s="176" t="s">
        <v>82</v>
      </c>
      <c r="N36" s="177"/>
      <c r="O36" s="177"/>
      <c r="P36" s="177"/>
      <c r="Q36" s="177"/>
      <c r="R36" s="178"/>
      <c r="U36" s="176" t="s">
        <v>82</v>
      </c>
      <c r="V36" s="177"/>
      <c r="W36" s="177"/>
      <c r="X36" s="177"/>
      <c r="Y36" s="177"/>
      <c r="Z36" s="178"/>
      <c r="AC36" s="176" t="s">
        <v>82</v>
      </c>
      <c r="AD36" s="177"/>
      <c r="AE36" s="177"/>
      <c r="AF36" s="177"/>
      <c r="AG36" s="177"/>
      <c r="AH36" s="178"/>
    </row>
    <row r="37" spans="4:34" x14ac:dyDescent="0.25">
      <c r="E37" s="179">
        <f>D12*E34</f>
        <v>0.80999999999999994</v>
      </c>
      <c r="F37" s="180"/>
      <c r="G37" s="180"/>
      <c r="H37" s="180"/>
      <c r="I37" s="180"/>
      <c r="J37" s="181"/>
      <c r="M37" s="179">
        <f>D12*M34</f>
        <v>8.0999999999999989E-2</v>
      </c>
      <c r="N37" s="180"/>
      <c r="O37" s="180"/>
      <c r="P37" s="180"/>
      <c r="Q37" s="180"/>
      <c r="R37" s="181"/>
      <c r="U37" s="179">
        <f>D12*U34</f>
        <v>0.17234042553191489</v>
      </c>
      <c r="V37" s="180"/>
      <c r="W37" s="180"/>
      <c r="X37" s="180"/>
      <c r="Y37" s="180"/>
      <c r="Z37" s="181"/>
      <c r="AC37" s="179">
        <f>D12*AC34</f>
        <v>6.7500000000000004E-2</v>
      </c>
      <c r="AD37" s="180"/>
      <c r="AE37" s="180"/>
      <c r="AF37" s="180"/>
      <c r="AG37" s="180"/>
      <c r="AH37" s="181"/>
    </row>
    <row r="38" spans="4:34" x14ac:dyDescent="0.25">
      <c r="H38" s="65"/>
      <c r="I38" s="66"/>
      <c r="J38" s="66"/>
      <c r="K38" s="66"/>
      <c r="L38" s="66"/>
      <c r="M38" s="66"/>
      <c r="N38" s="66"/>
      <c r="O38" s="66"/>
      <c r="P38" s="76"/>
      <c r="Q38" s="66"/>
      <c r="R38" s="66"/>
      <c r="S38" s="66"/>
      <c r="T38" s="66"/>
      <c r="U38" s="66"/>
      <c r="V38" s="66"/>
      <c r="W38" s="66"/>
      <c r="X38" s="76"/>
      <c r="Y38" s="66"/>
      <c r="Z38" s="66"/>
      <c r="AA38" s="66"/>
      <c r="AB38" s="66"/>
      <c r="AC38" s="66"/>
      <c r="AD38" s="66"/>
      <c r="AE38" s="66"/>
      <c r="AF38" s="73"/>
    </row>
    <row r="39" spans="4:34" x14ac:dyDescent="0.25">
      <c r="T39" s="73"/>
    </row>
    <row r="40" spans="4:34" x14ac:dyDescent="0.25">
      <c r="D40" s="66"/>
      <c r="E40" s="94" t="s">
        <v>70</v>
      </c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77"/>
      <c r="T40" s="67"/>
    </row>
  </sheetData>
  <mergeCells count="44">
    <mergeCell ref="AM11:AN11"/>
    <mergeCell ref="AC34:AH34"/>
    <mergeCell ref="M35:R35"/>
    <mergeCell ref="U35:Z35"/>
    <mergeCell ref="AC35:AH35"/>
    <mergeCell ref="I11:N11"/>
    <mergeCell ref="I12:N12"/>
    <mergeCell ref="E34:J34"/>
    <mergeCell ref="E35:J35"/>
    <mergeCell ref="M34:R34"/>
    <mergeCell ref="U34:Z34"/>
    <mergeCell ref="F19:I19"/>
    <mergeCell ref="G17:H17"/>
    <mergeCell ref="AM12:AN12"/>
    <mergeCell ref="M27:S27"/>
    <mergeCell ref="O30:Y30"/>
    <mergeCell ref="AA5:AA6"/>
    <mergeCell ref="V4:AB4"/>
    <mergeCell ref="T4:U6"/>
    <mergeCell ref="AM6:AM7"/>
    <mergeCell ref="AM9:AM10"/>
    <mergeCell ref="W5:W6"/>
    <mergeCell ref="Y5:Y6"/>
    <mergeCell ref="AJ16:AJ21"/>
    <mergeCell ref="N19:Q19"/>
    <mergeCell ref="V19:Y19"/>
    <mergeCell ref="AD19:AG19"/>
    <mergeCell ref="I24:N24"/>
    <mergeCell ref="O17:P17"/>
    <mergeCell ref="W17:X17"/>
    <mergeCell ref="AE17:AF17"/>
    <mergeCell ref="L16:L21"/>
    <mergeCell ref="T16:T21"/>
    <mergeCell ref="AB16:AB21"/>
    <mergeCell ref="Q24:V24"/>
    <mergeCell ref="Y24:AD24"/>
    <mergeCell ref="AC36:AH36"/>
    <mergeCell ref="AC37:AH37"/>
    <mergeCell ref="E36:J36"/>
    <mergeCell ref="E37:J37"/>
    <mergeCell ref="M36:R36"/>
    <mergeCell ref="M37:R37"/>
    <mergeCell ref="U36:Z36"/>
    <mergeCell ref="U37:Z37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E-Reihen</vt:lpstr>
      <vt:lpstr>Widerstandswerte</vt:lpstr>
      <vt:lpstr>Farbcode</vt:lpstr>
      <vt:lpstr>Farbcode (2)</vt:lpstr>
      <vt:lpstr>Reihenschaltung</vt:lpstr>
      <vt:lpstr>Parallelschaltung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</dc:creator>
  <cp:lastModifiedBy>WDF Verlag GmbH</cp:lastModifiedBy>
  <dcterms:created xsi:type="dcterms:W3CDTF">2016-04-03T14:57:54Z</dcterms:created>
  <dcterms:modified xsi:type="dcterms:W3CDTF">2025-11-04T08:58:31Z</dcterms:modified>
</cp:coreProperties>
</file>